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DieseArbeitsmappe" defaultThemeVersion="124226"/>
  <workbookProtection workbookAlgorithmName="SHA-512" workbookHashValue="zDoG3qpMyDorr0bKJExLt1GPFdqDs3uFcesZCeWoCfAB5NZrfZ8htfzzROniwgKYA3Qqwyuwz5Az9U65bUIztA==" workbookSaltValue="4UT9XRMsPRH/QprVBVDq2A==" workbookSpinCount="100000" lockStructure="1" lockWindows="1"/>
  <bookViews>
    <workbookView xWindow="120" yWindow="75" windowWidth="28515" windowHeight="12600"/>
  </bookViews>
  <sheets>
    <sheet name="Deckblatt" sheetId="1" r:id="rId1"/>
    <sheet name="Blatt1" sheetId="2" state="hidden" r:id="rId2"/>
    <sheet name="Blatt2" sheetId="4" state="hidden" r:id="rId3"/>
  </sheets>
  <definedNames>
    <definedName name="_xlnm._FilterDatabase" localSheetId="0" hidden="1">Deckblatt!$B$102:$H$107</definedName>
    <definedName name="C_Stahlrohr">Tabelle5[C_Stahlrohr]</definedName>
    <definedName name="Gewinderohr">Tabelle6[Gewinderohr]</definedName>
    <definedName name="Leistung15">Blatt1!$C$60:$G$68</definedName>
    <definedName name="rng_Rohrwerkstoff">#REF!</definedName>
    <definedName name="rng_RohrwerkstoffDROP">#REF!</definedName>
    <definedName name="Rohrwerkstoff">Blatt2!$U$44:$U$46</definedName>
    <definedName name="Verbundrohr">Tabelle4[Verbundrohr]</definedName>
    <definedName name="VLTemp">Blatt1!$C$61:$C$68</definedName>
    <definedName name="Vorrangschaltung">Blatt1!$B$109:$B$110</definedName>
    <definedName name="Zapfmenge">Blatt1!$C$87,Blatt1!$C$73,Blatt1!$C$60</definedName>
    <definedName name="Zapfmengen">Blatt1!$B$103:$B$105</definedName>
    <definedName name="Zapftemp">Blatt1!$D$60:$G$60</definedName>
    <definedName name="_xlnm.Print_Area" localSheetId="2">Blatt2!$A$1:$BL$463</definedName>
    <definedName name="_xlnm.Print_Area" localSheetId="0">Deckblatt!$A$1:$J$500</definedName>
  </definedNames>
  <calcPr calcId="144525"/>
</workbook>
</file>

<file path=xl/calcChain.xml><?xml version="1.0" encoding="utf-8"?>
<calcChain xmlns="http://schemas.openxmlformats.org/spreadsheetml/2006/main">
  <c r="C93" i="1" l="1"/>
  <c r="C83" i="1"/>
  <c r="C82" i="1"/>
  <c r="C62" i="1" l="1"/>
  <c r="C67" i="1" l="1"/>
  <c r="C64" i="1"/>
  <c r="J16" i="4" l="1"/>
  <c r="P54" i="4"/>
  <c r="P55" i="4"/>
  <c r="P56" i="4"/>
  <c r="P57" i="4"/>
  <c r="P58" i="4"/>
  <c r="P61" i="4"/>
  <c r="P62" i="4"/>
  <c r="P63" i="4"/>
  <c r="P64" i="4"/>
  <c r="P65" i="4"/>
  <c r="P66" i="4"/>
  <c r="P67" i="4"/>
  <c r="P68" i="4"/>
  <c r="P71" i="4"/>
  <c r="P72" i="4"/>
  <c r="P73" i="4"/>
  <c r="P74" i="4"/>
  <c r="P75" i="4"/>
  <c r="P76" i="4"/>
  <c r="P77" i="4"/>
  <c r="P78" i="4"/>
  <c r="P79" i="4"/>
  <c r="P80" i="4"/>
  <c r="P81" i="4"/>
  <c r="P82" i="4"/>
  <c r="P83" i="4"/>
  <c r="P84" i="4"/>
  <c r="P85" i="4"/>
  <c r="P86" i="4"/>
  <c r="P87" i="4"/>
  <c r="P88" i="4"/>
  <c r="P89" i="4"/>
  <c r="P90" i="4"/>
  <c r="P91" i="4"/>
  <c r="P92" i="4"/>
  <c r="P93" i="4"/>
  <c r="P94" i="4"/>
  <c r="P95" i="4"/>
  <c r="P96" i="4"/>
  <c r="P97" i="4"/>
  <c r="P98" i="4"/>
  <c r="P99" i="4"/>
  <c r="P53" i="4"/>
  <c r="B15" i="4"/>
  <c r="J14" i="4"/>
  <c r="K10" i="4"/>
  <c r="J15" i="4" s="1"/>
  <c r="K9" i="4"/>
  <c r="B16" i="4" s="1"/>
  <c r="C77" i="1"/>
  <c r="C79" i="1" s="1"/>
  <c r="C80" i="1" s="1"/>
  <c r="C94" i="1" s="1"/>
  <c r="C58" i="1"/>
  <c r="C71" i="1" l="1"/>
  <c r="C69" i="1"/>
  <c r="C89" i="1" l="1"/>
  <c r="C95" i="1"/>
  <c r="C105" i="1" l="1"/>
  <c r="E53" i="4" s="1"/>
  <c r="C106" i="1"/>
  <c r="C107" i="1"/>
  <c r="H78" i="1"/>
  <c r="H79" i="1" l="1"/>
  <c r="C91" i="1" s="1"/>
  <c r="E56" i="4"/>
  <c r="D56" i="4" s="1"/>
  <c r="I56" i="4" s="1"/>
  <c r="J56" i="4" s="1"/>
  <c r="K56" i="4" s="1"/>
  <c r="L56" i="4" s="1"/>
  <c r="M56" i="4" s="1"/>
  <c r="E62" i="4"/>
  <c r="D62" i="4" s="1"/>
  <c r="I62" i="4" s="1"/>
  <c r="J62" i="4" s="1"/>
  <c r="K62" i="4" s="1"/>
  <c r="L62" i="4" s="1"/>
  <c r="M62" i="4" s="1"/>
  <c r="E66" i="4"/>
  <c r="D66" i="4" s="1"/>
  <c r="I66" i="4" s="1"/>
  <c r="J66" i="4" s="1"/>
  <c r="K66" i="4" s="1"/>
  <c r="L66" i="4" s="1"/>
  <c r="M66" i="4" s="1"/>
  <c r="E72" i="4"/>
  <c r="D72" i="4" s="1"/>
  <c r="E76" i="4"/>
  <c r="D76" i="4" s="1"/>
  <c r="E80" i="4"/>
  <c r="D80" i="4" s="1"/>
  <c r="E84" i="4"/>
  <c r="D84" i="4" s="1"/>
  <c r="E88" i="4"/>
  <c r="D88" i="4" s="1"/>
  <c r="E92" i="4"/>
  <c r="D92" i="4" s="1"/>
  <c r="E96" i="4"/>
  <c r="D96" i="4" s="1"/>
  <c r="D53" i="4"/>
  <c r="E55" i="4"/>
  <c r="D55" i="4" s="1"/>
  <c r="I55" i="4" s="1"/>
  <c r="J55" i="4" s="1"/>
  <c r="K55" i="4" s="1"/>
  <c r="L55" i="4" s="1"/>
  <c r="M55" i="4" s="1"/>
  <c r="E61" i="4"/>
  <c r="E65" i="4"/>
  <c r="D65" i="4" s="1"/>
  <c r="E71" i="4"/>
  <c r="E75" i="4"/>
  <c r="E79" i="4"/>
  <c r="D79" i="4" s="1"/>
  <c r="I79" i="4" s="1"/>
  <c r="J79" i="4" s="1"/>
  <c r="K79" i="4" s="1"/>
  <c r="L79" i="4" s="1"/>
  <c r="M79" i="4" s="1"/>
  <c r="E83" i="4"/>
  <c r="D83" i="4" s="1"/>
  <c r="E87" i="4"/>
  <c r="D87" i="4" s="1"/>
  <c r="E91" i="4"/>
  <c r="D91" i="4" s="1"/>
  <c r="E95" i="4"/>
  <c r="D95" i="4" s="1"/>
  <c r="E99" i="4"/>
  <c r="D99" i="4" s="1"/>
  <c r="E68" i="4"/>
  <c r="D68" i="4" s="1"/>
  <c r="I68" i="4" s="1"/>
  <c r="J68" i="4" s="1"/>
  <c r="K68" i="4" s="1"/>
  <c r="L68" i="4" s="1"/>
  <c r="M68" i="4" s="1"/>
  <c r="E82" i="4"/>
  <c r="D82" i="4" s="1"/>
  <c r="E90" i="4"/>
  <c r="D90" i="4" s="1"/>
  <c r="E98" i="4"/>
  <c r="D98" i="4" s="1"/>
  <c r="E57" i="4"/>
  <c r="D57" i="4" s="1"/>
  <c r="E63" i="4"/>
  <c r="D63" i="4" s="1"/>
  <c r="I63" i="4" s="1"/>
  <c r="J63" i="4" s="1"/>
  <c r="K63" i="4" s="1"/>
  <c r="L63" i="4" s="1"/>
  <c r="M63" i="4" s="1"/>
  <c r="E67" i="4"/>
  <c r="D67" i="4" s="1"/>
  <c r="I67" i="4" s="1"/>
  <c r="J67" i="4" s="1"/>
  <c r="K67" i="4" s="1"/>
  <c r="L67" i="4" s="1"/>
  <c r="M67" i="4" s="1"/>
  <c r="E73" i="4"/>
  <c r="D73" i="4" s="1"/>
  <c r="I73" i="4" s="1"/>
  <c r="J73" i="4" s="1"/>
  <c r="K73" i="4" s="1"/>
  <c r="L73" i="4" s="1"/>
  <c r="M73" i="4" s="1"/>
  <c r="E77" i="4"/>
  <c r="D77" i="4" s="1"/>
  <c r="I77" i="4" s="1"/>
  <c r="J77" i="4" s="1"/>
  <c r="K77" i="4" s="1"/>
  <c r="L77" i="4" s="1"/>
  <c r="M77" i="4" s="1"/>
  <c r="E85" i="4"/>
  <c r="D85" i="4" s="1"/>
  <c r="E89" i="4"/>
  <c r="D89" i="4" s="1"/>
  <c r="E93" i="4"/>
  <c r="D93" i="4" s="1"/>
  <c r="E97" i="4"/>
  <c r="D97" i="4" s="1"/>
  <c r="E54" i="4"/>
  <c r="D54" i="4" s="1"/>
  <c r="I54" i="4" s="1"/>
  <c r="J54" i="4" s="1"/>
  <c r="K54" i="4" s="1"/>
  <c r="L54" i="4" s="1"/>
  <c r="M54" i="4" s="1"/>
  <c r="E58" i="4"/>
  <c r="D58" i="4" s="1"/>
  <c r="I58" i="4" s="1"/>
  <c r="J58" i="4" s="1"/>
  <c r="K58" i="4" s="1"/>
  <c r="L58" i="4" s="1"/>
  <c r="M58" i="4" s="1"/>
  <c r="E64" i="4"/>
  <c r="D64" i="4" s="1"/>
  <c r="I64" i="4" s="1"/>
  <c r="J64" i="4" s="1"/>
  <c r="K64" i="4" s="1"/>
  <c r="L64" i="4" s="1"/>
  <c r="M64" i="4" s="1"/>
  <c r="E74" i="4"/>
  <c r="D74" i="4" s="1"/>
  <c r="I74" i="4" s="1"/>
  <c r="J74" i="4" s="1"/>
  <c r="K74" i="4" s="1"/>
  <c r="L74" i="4" s="1"/>
  <c r="M74" i="4" s="1"/>
  <c r="E78" i="4"/>
  <c r="D78" i="4" s="1"/>
  <c r="I78" i="4" s="1"/>
  <c r="J78" i="4" s="1"/>
  <c r="K78" i="4" s="1"/>
  <c r="L78" i="4" s="1"/>
  <c r="M78" i="4" s="1"/>
  <c r="E86" i="4"/>
  <c r="D86" i="4" s="1"/>
  <c r="E94" i="4"/>
  <c r="D94" i="4" s="1"/>
  <c r="E81" i="4"/>
  <c r="D81" i="4" s="1"/>
  <c r="D75" i="4" l="1"/>
  <c r="I75" i="4" s="1"/>
  <c r="J75" i="4" s="1"/>
  <c r="K75" i="4" s="1"/>
  <c r="L75" i="4" s="1"/>
  <c r="M75" i="4" s="1"/>
  <c r="H105" i="1"/>
  <c r="I65" i="4"/>
  <c r="J65" i="4" s="1"/>
  <c r="K65" i="4" s="1"/>
  <c r="L65" i="4" s="1"/>
  <c r="M65" i="4" s="1"/>
  <c r="C65" i="4" s="1"/>
  <c r="I80" i="4"/>
  <c r="J80" i="4" s="1"/>
  <c r="K80" i="4" s="1"/>
  <c r="L80" i="4" s="1"/>
  <c r="M80" i="4" s="1"/>
  <c r="C80" i="4" s="1"/>
  <c r="I57" i="4"/>
  <c r="J57" i="4" s="1"/>
  <c r="K57" i="4" s="1"/>
  <c r="L57" i="4" s="1"/>
  <c r="M57" i="4" s="1"/>
  <c r="C57" i="4" s="1"/>
  <c r="A57" i="4" s="1"/>
  <c r="F57" i="4" s="1"/>
  <c r="D71" i="4"/>
  <c r="I71" i="4" s="1"/>
  <c r="J71" i="4" s="1"/>
  <c r="K71" i="4" s="1"/>
  <c r="L71" i="4" s="1"/>
  <c r="M71" i="4" s="1"/>
  <c r="H107" i="1"/>
  <c r="I53" i="4"/>
  <c r="J53" i="4" s="1"/>
  <c r="K53" i="4" s="1"/>
  <c r="L53" i="4" s="1"/>
  <c r="M53" i="4" s="1"/>
  <c r="C53" i="4" s="1"/>
  <c r="I72" i="4"/>
  <c r="J72" i="4" s="1"/>
  <c r="K72" i="4" s="1"/>
  <c r="L72" i="4" s="1"/>
  <c r="M72" i="4" s="1"/>
  <c r="C72" i="4" s="1"/>
  <c r="D61" i="4"/>
  <c r="B61" i="4" s="1"/>
  <c r="H106" i="1"/>
  <c r="I76" i="4"/>
  <c r="J76" i="4" s="1"/>
  <c r="K76" i="4" s="1"/>
  <c r="L76" i="4" s="1"/>
  <c r="M76" i="4" s="1"/>
  <c r="C76" i="4" s="1"/>
  <c r="B58" i="4"/>
  <c r="C58" i="4"/>
  <c r="I92" i="4"/>
  <c r="J92" i="4" s="1"/>
  <c r="K92" i="4" s="1"/>
  <c r="L92" i="4" s="1"/>
  <c r="M92" i="4" s="1"/>
  <c r="C92" i="4" s="1"/>
  <c r="A92" i="4" s="1"/>
  <c r="F92" i="4" s="1"/>
  <c r="B92" i="4"/>
  <c r="B94" i="4"/>
  <c r="I94" i="4"/>
  <c r="J94" i="4" s="1"/>
  <c r="K94" i="4" s="1"/>
  <c r="L94" i="4" s="1"/>
  <c r="M94" i="4" s="1"/>
  <c r="C94" i="4" s="1"/>
  <c r="A94" i="4" s="1"/>
  <c r="F94" i="4" s="1"/>
  <c r="C73" i="4"/>
  <c r="A73" i="4" s="1"/>
  <c r="F73" i="4" s="1"/>
  <c r="B73" i="4"/>
  <c r="B98" i="4"/>
  <c r="A98" i="4"/>
  <c r="F98" i="4" s="1"/>
  <c r="I98" i="4"/>
  <c r="J98" i="4" s="1"/>
  <c r="K98" i="4" s="1"/>
  <c r="L98" i="4" s="1"/>
  <c r="M98" i="4" s="1"/>
  <c r="C98" i="4" s="1"/>
  <c r="B99" i="4"/>
  <c r="I99" i="4"/>
  <c r="J99" i="4" s="1"/>
  <c r="K99" i="4" s="1"/>
  <c r="L99" i="4" s="1"/>
  <c r="M99" i="4" s="1"/>
  <c r="C99" i="4" s="1"/>
  <c r="A99" i="4"/>
  <c r="F99" i="4" s="1"/>
  <c r="B83" i="4"/>
  <c r="I83" i="4"/>
  <c r="J83" i="4" s="1"/>
  <c r="K83" i="4" s="1"/>
  <c r="L83" i="4" s="1"/>
  <c r="M83" i="4" s="1"/>
  <c r="C83" i="4" s="1"/>
  <c r="A83" i="4" s="1"/>
  <c r="F83" i="4" s="1"/>
  <c r="B65" i="4"/>
  <c r="B96" i="4"/>
  <c r="I96" i="4"/>
  <c r="J96" i="4" s="1"/>
  <c r="K96" i="4" s="1"/>
  <c r="L96" i="4" s="1"/>
  <c r="M96" i="4" s="1"/>
  <c r="C96" i="4" s="1"/>
  <c r="A96" i="4"/>
  <c r="F96" i="4" s="1"/>
  <c r="B80" i="4"/>
  <c r="B62" i="4"/>
  <c r="C62" i="4"/>
  <c r="A62" i="4" s="1"/>
  <c r="F62" i="4" s="1"/>
  <c r="B89" i="4"/>
  <c r="I89" i="4"/>
  <c r="J89" i="4" s="1"/>
  <c r="K89" i="4" s="1"/>
  <c r="L89" i="4" s="1"/>
  <c r="M89" i="4" s="1"/>
  <c r="C89" i="4" s="1"/>
  <c r="A89" i="4"/>
  <c r="F89" i="4" s="1"/>
  <c r="B90" i="4"/>
  <c r="I90" i="4"/>
  <c r="J90" i="4" s="1"/>
  <c r="K90" i="4" s="1"/>
  <c r="L90" i="4" s="1"/>
  <c r="M90" i="4" s="1"/>
  <c r="C90" i="4" s="1"/>
  <c r="A90" i="4" s="1"/>
  <c r="F90" i="4" s="1"/>
  <c r="C56" i="4"/>
  <c r="A56" i="4" s="1"/>
  <c r="F56" i="4" s="1"/>
  <c r="B56" i="4"/>
  <c r="B64" i="4"/>
  <c r="C64" i="4"/>
  <c r="B81" i="4"/>
  <c r="I81" i="4"/>
  <c r="J81" i="4" s="1"/>
  <c r="K81" i="4" s="1"/>
  <c r="L81" i="4" s="1"/>
  <c r="M81" i="4" s="1"/>
  <c r="C81" i="4" s="1"/>
  <c r="A81" i="4"/>
  <c r="F81" i="4" s="1"/>
  <c r="B74" i="4"/>
  <c r="C74" i="4"/>
  <c r="A74" i="4" s="1"/>
  <c r="F74" i="4" s="1"/>
  <c r="B97" i="4"/>
  <c r="I97" i="4"/>
  <c r="J97" i="4" s="1"/>
  <c r="K97" i="4" s="1"/>
  <c r="L97" i="4" s="1"/>
  <c r="M97" i="4" s="1"/>
  <c r="C97" i="4" s="1"/>
  <c r="A97" i="4"/>
  <c r="F97" i="4" s="1"/>
  <c r="C77" i="4"/>
  <c r="B77" i="4"/>
  <c r="B57" i="4"/>
  <c r="B68" i="4"/>
  <c r="C68" i="4"/>
  <c r="B87" i="4"/>
  <c r="I87" i="4"/>
  <c r="J87" i="4" s="1"/>
  <c r="K87" i="4" s="1"/>
  <c r="L87" i="4" s="1"/>
  <c r="M87" i="4" s="1"/>
  <c r="C87" i="4" s="1"/>
  <c r="A87" i="4" s="1"/>
  <c r="F87" i="4" s="1"/>
  <c r="B53" i="4"/>
  <c r="B84" i="4"/>
  <c r="I84" i="4"/>
  <c r="J84" i="4" s="1"/>
  <c r="K84" i="4" s="1"/>
  <c r="L84" i="4" s="1"/>
  <c r="M84" i="4" s="1"/>
  <c r="C84" i="4" s="1"/>
  <c r="A84" i="4"/>
  <c r="F84" i="4" s="1"/>
  <c r="B66" i="4"/>
  <c r="C66" i="4"/>
  <c r="A66" i="4" s="1"/>
  <c r="F66" i="4" s="1"/>
  <c r="B86" i="4"/>
  <c r="I86" i="4"/>
  <c r="J86" i="4" s="1"/>
  <c r="K86" i="4" s="1"/>
  <c r="L86" i="4" s="1"/>
  <c r="M86" i="4" s="1"/>
  <c r="C86" i="4" s="1"/>
  <c r="A86" i="4" s="1"/>
  <c r="F86" i="4" s="1"/>
  <c r="B67" i="4"/>
  <c r="C67" i="4"/>
  <c r="I95" i="4"/>
  <c r="J95" i="4" s="1"/>
  <c r="K95" i="4" s="1"/>
  <c r="L95" i="4" s="1"/>
  <c r="M95" i="4" s="1"/>
  <c r="C95" i="4" s="1"/>
  <c r="B95" i="4"/>
  <c r="A95" i="4"/>
  <c r="F95" i="4" s="1"/>
  <c r="B79" i="4"/>
  <c r="C79" i="4"/>
  <c r="B76" i="4"/>
  <c r="I93" i="4"/>
  <c r="J93" i="4" s="1"/>
  <c r="K93" i="4" s="1"/>
  <c r="L93" i="4" s="1"/>
  <c r="M93" i="4" s="1"/>
  <c r="C93" i="4" s="1"/>
  <c r="B93" i="4"/>
  <c r="A93" i="4"/>
  <c r="F93" i="4" s="1"/>
  <c r="B78" i="4"/>
  <c r="C78" i="4"/>
  <c r="B54" i="4"/>
  <c r="C54" i="4"/>
  <c r="I85" i="4"/>
  <c r="J85" i="4" s="1"/>
  <c r="K85" i="4" s="1"/>
  <c r="L85" i="4" s="1"/>
  <c r="M85" i="4" s="1"/>
  <c r="C85" i="4" s="1"/>
  <c r="B85" i="4"/>
  <c r="A85" i="4"/>
  <c r="F85" i="4" s="1"/>
  <c r="B63" i="4"/>
  <c r="C63" i="4"/>
  <c r="A63" i="4" s="1"/>
  <c r="F63" i="4" s="1"/>
  <c r="B82" i="4"/>
  <c r="I82" i="4"/>
  <c r="J82" i="4" s="1"/>
  <c r="K82" i="4" s="1"/>
  <c r="L82" i="4" s="1"/>
  <c r="M82" i="4" s="1"/>
  <c r="C82" i="4" s="1"/>
  <c r="A82" i="4" s="1"/>
  <c r="F82" i="4" s="1"/>
  <c r="B91" i="4"/>
  <c r="I91" i="4"/>
  <c r="J91" i="4" s="1"/>
  <c r="K91" i="4" s="1"/>
  <c r="L91" i="4" s="1"/>
  <c r="M91" i="4" s="1"/>
  <c r="C91" i="4" s="1"/>
  <c r="A91" i="4"/>
  <c r="F91" i="4" s="1"/>
  <c r="B55" i="4"/>
  <c r="C55" i="4"/>
  <c r="B88" i="4"/>
  <c r="I88" i="4"/>
  <c r="J88" i="4" s="1"/>
  <c r="K88" i="4" s="1"/>
  <c r="L88" i="4" s="1"/>
  <c r="M88" i="4" s="1"/>
  <c r="C88" i="4" s="1"/>
  <c r="A88" i="4" s="1"/>
  <c r="F88" i="4" s="1"/>
  <c r="B72" i="4"/>
  <c r="B75" i="4" l="1"/>
  <c r="A67" i="4"/>
  <c r="F67" i="4" s="1"/>
  <c r="C75" i="4"/>
  <c r="A75" i="4" s="1"/>
  <c r="F75" i="4" s="1"/>
  <c r="A72" i="4"/>
  <c r="F72" i="4" s="1"/>
  <c r="A55" i="4"/>
  <c r="F55" i="4" s="1"/>
  <c r="A64" i="4"/>
  <c r="F64" i="4" s="1"/>
  <c r="A76" i="4"/>
  <c r="F76" i="4" s="1"/>
  <c r="A53" i="4"/>
  <c r="F53" i="4" s="1"/>
  <c r="A65" i="4"/>
  <c r="F65" i="4" s="1"/>
  <c r="A54" i="4"/>
  <c r="F54" i="4" s="1"/>
  <c r="F105" i="1" s="1"/>
  <c r="G105" i="1" s="1"/>
  <c r="A58" i="4"/>
  <c r="F58" i="4" s="1"/>
  <c r="A68" i="4"/>
  <c r="F68" i="4" s="1"/>
  <c r="A78" i="4"/>
  <c r="F78" i="4" s="1"/>
  <c r="A79" i="4"/>
  <c r="F79" i="4" s="1"/>
  <c r="A80" i="4"/>
  <c r="F80" i="4" s="1"/>
  <c r="I61" i="4"/>
  <c r="J61" i="4" s="1"/>
  <c r="K61" i="4" s="1"/>
  <c r="L61" i="4" s="1"/>
  <c r="M61" i="4" s="1"/>
  <c r="C61" i="4" s="1"/>
  <c r="A61" i="4" s="1"/>
  <c r="F61" i="4" s="1"/>
  <c r="B71" i="4"/>
  <c r="C71" i="4"/>
  <c r="A77" i="4"/>
  <c r="F77" i="4" s="1"/>
  <c r="A71" i="4" l="1"/>
  <c r="F71" i="4" s="1"/>
  <c r="F107" i="1" s="1"/>
  <c r="G107" i="1" s="1"/>
  <c r="F106" i="1"/>
  <c r="G106" i="1" s="1"/>
  <c r="I27" i="4" l="1"/>
  <c r="B23" i="4" s="1"/>
  <c r="B28" i="4" l="1"/>
</calcChain>
</file>

<file path=xl/comments1.xml><?xml version="1.0" encoding="utf-8"?>
<comments xmlns="http://schemas.openxmlformats.org/spreadsheetml/2006/main">
  <authors>
    <author>bkrautzer</author>
  </authors>
  <commentList>
    <comment ref="C57" authorId="0">
      <text>
        <r>
          <rPr>
            <b/>
            <sz val="9"/>
            <color indexed="81"/>
            <rFont val="Segoe UI"/>
            <family val="2"/>
          </rPr>
          <t>HERZ:</t>
        </r>
        <r>
          <rPr>
            <sz val="9"/>
            <color indexed="81"/>
            <rFont val="Segoe UI"/>
            <family val="2"/>
          </rPr>
          <t xml:space="preserve">
Введіть кількість КТП</t>
        </r>
      </text>
    </comment>
    <comment ref="C58" authorId="0">
      <text>
        <r>
          <rPr>
            <b/>
            <sz val="9"/>
            <color indexed="81"/>
            <rFont val="Segoe UI"/>
            <family val="2"/>
          </rPr>
          <t>HERZ:</t>
        </r>
        <r>
          <rPr>
            <sz val="9"/>
            <color indexed="81"/>
            <rFont val="Segoe UI"/>
            <family val="2"/>
          </rPr>
          <t xml:space="preserve">
Розрахункова одночасність введеної ділянки відповідно до VDI 2072</t>
        </r>
      </text>
    </comment>
    <comment ref="C62" authorId="0">
      <text>
        <r>
          <rPr>
            <b/>
            <sz val="9"/>
            <color indexed="81"/>
            <rFont val="Segoe UI"/>
            <family val="2"/>
          </rPr>
          <t>HERZ:</t>
        </r>
        <r>
          <rPr>
            <sz val="9"/>
            <color indexed="81"/>
            <rFont val="Segoe UI"/>
            <family val="2"/>
          </rPr>
          <t xml:space="preserve">
Розрахунок потужності теплообмінника з вибраними параметрами</t>
        </r>
      </text>
    </comment>
    <comment ref="F62" authorId="0">
      <text>
        <r>
          <rPr>
            <b/>
            <sz val="9"/>
            <color indexed="81"/>
            <rFont val="Segoe UI"/>
            <family val="2"/>
          </rPr>
          <t>HERZ:</t>
        </r>
        <r>
          <rPr>
            <sz val="9"/>
            <color indexed="81"/>
            <rFont val="Segoe UI"/>
            <family val="2"/>
          </rPr>
          <t xml:space="preserve">
Розрахунок з пріоритетом гарячої води (знижене навантаження на опалення) або без пріоритету гарячої води (повне навантаження на опалення)</t>
        </r>
      </text>
    </comment>
    <comment ref="C63" authorId="0">
      <text>
        <r>
          <rPr>
            <b/>
            <sz val="9"/>
            <color indexed="81"/>
            <rFont val="Segoe UI"/>
            <family val="2"/>
          </rPr>
          <t>HERZ:</t>
        </r>
        <r>
          <rPr>
            <sz val="9"/>
            <color indexed="81"/>
            <rFont val="Segoe UI"/>
            <family val="2"/>
          </rPr>
          <t xml:space="preserve">
Виберіть температуру подачі системи опалення</t>
        </r>
      </text>
    </comment>
    <comment ref="C64" authorId="0">
      <text>
        <r>
          <rPr>
            <b/>
            <sz val="9"/>
            <color indexed="81"/>
            <rFont val="Segoe UI"/>
            <family val="2"/>
          </rPr>
          <t>HERZ:</t>
        </r>
        <r>
          <rPr>
            <sz val="9"/>
            <color indexed="81"/>
            <rFont val="Segoe UI"/>
            <family val="2"/>
          </rPr>
          <t xml:space="preserve">
Розрахункова температура потоку у зворотній лінії теплообмінника при відборі гарячої води</t>
        </r>
      </text>
    </comment>
    <comment ref="C65" authorId="0">
      <text>
        <r>
          <rPr>
            <b/>
            <sz val="9"/>
            <color indexed="81"/>
            <rFont val="Segoe UI"/>
            <family val="2"/>
          </rPr>
          <t>HERZ:</t>
        </r>
        <r>
          <rPr>
            <sz val="9"/>
            <color indexed="81"/>
            <rFont val="Segoe UI"/>
            <family val="2"/>
          </rPr>
          <t xml:space="preserve">
Виберіть бажану продуктивність</t>
        </r>
      </text>
    </comment>
    <comment ref="C66" authorId="0">
      <text>
        <r>
          <rPr>
            <b/>
            <sz val="9"/>
            <color indexed="81"/>
            <rFont val="Segoe UI"/>
            <family val="2"/>
          </rPr>
          <t>HERZ:</t>
        </r>
        <r>
          <rPr>
            <sz val="9"/>
            <color indexed="81"/>
            <rFont val="Segoe UI"/>
            <family val="2"/>
          </rPr>
          <t xml:space="preserve">
Виберіть бажану температуру гарячої води</t>
        </r>
      </text>
    </comment>
    <comment ref="C67" authorId="0">
      <text>
        <r>
          <rPr>
            <b/>
            <sz val="9"/>
            <color indexed="81"/>
            <rFont val="Segoe UI"/>
            <family val="2"/>
          </rPr>
          <t>HERZ:</t>
        </r>
        <r>
          <rPr>
            <sz val="9"/>
            <color indexed="81"/>
            <rFont val="Segoe UI"/>
            <family val="2"/>
          </rPr>
          <t xml:space="preserve">
Необхідна масова витрата теплоносія на 1 КТП з вибраними параметрами системи.
Жовтий: Збільшена масова витрата.
Помаранчевий: Масова витрата у граничній області.
Червоний: Занадто висока масова витрата! Безаварійна робота не гарантується. </t>
        </r>
      </text>
    </comment>
    <comment ref="C69" authorId="0">
      <text>
        <r>
          <rPr>
            <b/>
            <sz val="9"/>
            <color indexed="81"/>
            <rFont val="Segoe UI"/>
            <family val="2"/>
          </rPr>
          <t>HERZ:</t>
        </r>
        <r>
          <rPr>
            <sz val="9"/>
            <color indexed="81"/>
            <rFont val="Segoe UI"/>
            <family val="2"/>
          </rPr>
          <t xml:space="preserve">
Необхідна потужність ГВП ділянки, що вводиться (з урахуванням одночасності).</t>
        </r>
      </text>
    </comment>
    <comment ref="C71" authorId="0">
      <text>
        <r>
          <rPr>
            <b/>
            <sz val="9"/>
            <color indexed="81"/>
            <rFont val="Segoe UI"/>
            <family val="2"/>
          </rPr>
          <t>HERZ:</t>
        </r>
        <r>
          <rPr>
            <sz val="9"/>
            <color indexed="81"/>
            <rFont val="Segoe UI"/>
            <family val="2"/>
          </rPr>
          <t xml:space="preserve">
Необхідна масова витрата теплоносія на введеній ділянці (фактор одночасно враховується)</t>
        </r>
      </text>
    </comment>
    <comment ref="C76" authorId="0">
      <text>
        <r>
          <rPr>
            <b/>
            <sz val="9"/>
            <color indexed="81"/>
            <rFont val="Segoe UI"/>
            <family val="2"/>
          </rPr>
          <t>HERZ:</t>
        </r>
        <r>
          <rPr>
            <sz val="9"/>
            <color indexed="81"/>
            <rFont val="Segoe UI"/>
            <family val="2"/>
          </rPr>
          <t xml:space="preserve">
Введіть теплове навантаження квартири. Різні теплові навантаження в квартирах не можуть бути прийняті до уваги.</t>
        </r>
      </text>
    </comment>
    <comment ref="H76" authorId="0">
      <text>
        <r>
          <rPr>
            <b/>
            <sz val="9"/>
            <color indexed="81"/>
            <rFont val="Segoe UI"/>
            <family val="2"/>
          </rPr>
          <t>HERZ:</t>
        </r>
        <r>
          <rPr>
            <sz val="9"/>
            <color indexed="81"/>
            <rFont val="Segoe UI"/>
            <family val="2"/>
          </rPr>
          <t xml:space="preserve">
Введіть бажану тривалість покриття комбінованої одночасної масової витрати на підігрів води та опалювальне навантаження. Рекомендується щонайменше 10 хвилин.</t>
        </r>
      </text>
    </comment>
    <comment ref="C78" authorId="0">
      <text>
        <r>
          <rPr>
            <b/>
            <sz val="9"/>
            <color indexed="81"/>
            <rFont val="Segoe UI"/>
            <family val="2"/>
          </rPr>
          <t>HERZ:</t>
        </r>
        <r>
          <rPr>
            <sz val="9"/>
            <color indexed="81"/>
            <rFont val="Segoe UI"/>
            <family val="2"/>
          </rPr>
          <t xml:space="preserve">
Введіть температуру потоку зворотного трубопроводу системи опалення квартири</t>
        </r>
      </text>
    </comment>
    <comment ref="H78" authorId="0">
      <text>
        <r>
          <rPr>
            <b/>
            <sz val="9"/>
            <color indexed="81"/>
            <rFont val="Segoe UI"/>
            <family val="2"/>
          </rPr>
          <t>HERZ:</t>
        </r>
        <r>
          <rPr>
            <sz val="9"/>
            <color indexed="81"/>
            <rFont val="Segoe UI"/>
            <family val="2"/>
          </rPr>
          <t xml:space="preserve">
Необхідний об'єм буферної ємності. Вже враховано повну зарядку ємності, макс. 2/3 об'єму.</t>
        </r>
      </text>
    </comment>
    <comment ref="C79" authorId="0">
      <text>
        <r>
          <rPr>
            <b/>
            <sz val="9"/>
            <color indexed="81"/>
            <rFont val="Segoe UI"/>
            <family val="2"/>
          </rPr>
          <t>HERZ:</t>
        </r>
        <r>
          <rPr>
            <sz val="9"/>
            <color indexed="81"/>
            <rFont val="Segoe UI"/>
            <family val="2"/>
          </rPr>
          <t xml:space="preserve">
Різниця температур між трубопроводами прямого і зворотного потоків системи опалення квартири</t>
        </r>
      </text>
    </comment>
    <comment ref="H79" authorId="0">
      <text>
        <r>
          <rPr>
            <b/>
            <sz val="9"/>
            <color indexed="81"/>
            <rFont val="Segoe UI"/>
            <family val="2"/>
          </rPr>
          <t>HERZ:</t>
        </r>
        <r>
          <rPr>
            <sz val="9"/>
            <color indexed="81"/>
            <rFont val="Segoe UI"/>
            <family val="2"/>
          </rPr>
          <t xml:space="preserve">
Потужність, необхідна нагрівання розрахункового обсягу накопичувача за вибраний час зарядки до обраної температури подачі.</t>
        </r>
      </text>
    </comment>
    <comment ref="C80" authorId="0">
      <text>
        <r>
          <rPr>
            <b/>
            <sz val="9"/>
            <color indexed="81"/>
            <rFont val="Segoe UI"/>
            <family val="2"/>
          </rPr>
          <t>HERZ:</t>
        </r>
        <r>
          <rPr>
            <sz val="9"/>
            <color indexed="81"/>
            <rFont val="Segoe UI"/>
            <family val="2"/>
          </rPr>
          <t xml:space="preserve">
Необхідна масова витрата теплоносія на 1 КТП з вибраними параметрами системи, без урахування одночасності
Жовтий: Збільшена масова витрата.
Помаранчевий: Масова витрата у граничній області.
Червоний: Занадто висока масова витрата! Безаварійна робота не гарантується.</t>
        </r>
      </text>
    </comment>
    <comment ref="H80" authorId="0">
      <text>
        <r>
          <rPr>
            <b/>
            <sz val="9"/>
            <color indexed="81"/>
            <rFont val="Segoe UI"/>
            <family val="2"/>
          </rPr>
          <t>HERZ:</t>
        </r>
        <r>
          <rPr>
            <sz val="9"/>
            <color indexed="81"/>
            <rFont val="Segoe UI"/>
            <family val="2"/>
          </rPr>
          <t xml:space="preserve">
Введіть бажаний інтервал часу для повного заряджання буферної ємності з вибраними параметрами системи.</t>
        </r>
      </text>
    </comment>
    <comment ref="C82" authorId="0">
      <text>
        <r>
          <rPr>
            <b/>
            <sz val="9"/>
            <color indexed="81"/>
            <rFont val="Segoe UI"/>
            <family val="2"/>
          </rPr>
          <t>HERZ:</t>
        </r>
        <r>
          <rPr>
            <sz val="9"/>
            <color indexed="81"/>
            <rFont val="Segoe UI"/>
            <family val="2"/>
          </rPr>
          <t xml:space="preserve">
Потрібна теплова потужність введеної ділянки з урахуванням пріоритету приготування гарячої води, якщо його обрано.</t>
        </r>
      </text>
    </comment>
    <comment ref="C83" authorId="0">
      <text>
        <r>
          <rPr>
            <b/>
            <sz val="9"/>
            <color indexed="81"/>
            <rFont val="Segoe UI"/>
            <family val="2"/>
          </rPr>
          <t>HERZ:</t>
        </r>
        <r>
          <rPr>
            <sz val="9"/>
            <color indexed="81"/>
            <rFont val="Segoe UI"/>
            <family val="2"/>
          </rPr>
          <t xml:space="preserve">
Необхідна масова витрата теплоносія на введеній ділянці (фактор одночасно враховується).</t>
        </r>
      </text>
    </comment>
    <comment ref="C89" authorId="0">
      <text>
        <r>
          <rPr>
            <b/>
            <sz val="9"/>
            <color indexed="81"/>
            <rFont val="Segoe UI"/>
            <family val="2"/>
          </rPr>
          <t xml:space="preserve">HERZ:
</t>
        </r>
        <r>
          <rPr>
            <sz val="9"/>
            <color indexed="81"/>
            <rFont val="Segoe UI"/>
            <family val="2"/>
          </rPr>
          <t>Потрібна загальна потужність ділянки без буферного бака</t>
        </r>
      </text>
    </comment>
    <comment ref="C91" authorId="0">
      <text>
        <r>
          <rPr>
            <b/>
            <sz val="9"/>
            <color indexed="81"/>
            <rFont val="Segoe UI"/>
            <family val="2"/>
          </rPr>
          <t>HERZ:</t>
        </r>
        <r>
          <rPr>
            <sz val="9"/>
            <color indexed="81"/>
            <rFont val="Segoe UI"/>
            <family val="2"/>
          </rPr>
          <t xml:space="preserve">
Потрібна загальна потужність ділянки з буферним баком</t>
        </r>
      </text>
    </comment>
    <comment ref="C93" authorId="0">
      <text>
        <r>
          <rPr>
            <b/>
            <sz val="9"/>
            <color indexed="81"/>
            <rFont val="Segoe UI"/>
            <family val="2"/>
          </rPr>
          <t>HERZ:</t>
        </r>
        <r>
          <rPr>
            <sz val="9"/>
            <color indexed="81"/>
            <rFont val="Segoe UI"/>
            <family val="2"/>
          </rPr>
          <t xml:space="preserve">
Необхідна масова витрата теплоносія на 1 КТП з вибраними параметрами системи.
Жовтий: Збільшена масова витрата.
Помаранчевий: Масова витрата у граничній області.
Червоний: Занадто висока масова витрата! Безаварійна робота не гарантується. </t>
        </r>
      </text>
    </comment>
    <comment ref="C94" authorId="0">
      <text>
        <r>
          <rPr>
            <b/>
            <sz val="9"/>
            <color indexed="81"/>
            <rFont val="Segoe UI"/>
            <family val="2"/>
          </rPr>
          <t>HERZ:</t>
        </r>
        <r>
          <rPr>
            <sz val="9"/>
            <color indexed="81"/>
            <rFont val="Segoe UI"/>
            <family val="2"/>
          </rPr>
          <t xml:space="preserve">
Необхідна загальна масова витрата теплоносія ділянки, що вводиться (фактор одночасності враховується).</t>
        </r>
      </text>
    </comment>
    <comment ref="C95" authorId="0">
      <text>
        <r>
          <rPr>
            <b/>
            <sz val="9"/>
            <color indexed="81"/>
            <rFont val="Segoe UI"/>
            <family val="2"/>
          </rPr>
          <t>HERZ:</t>
        </r>
        <r>
          <rPr>
            <sz val="9"/>
            <color indexed="81"/>
            <rFont val="Segoe UI"/>
            <family val="2"/>
          </rPr>
          <t xml:space="preserve">
Розрахункова загальна температура зворотного трубопроводу з розрахованою одночасністю та вибраними параметрами системи.</t>
        </r>
      </text>
    </comment>
    <comment ref="C105" authorId="0">
      <text>
        <r>
          <rPr>
            <b/>
            <sz val="9"/>
            <color indexed="81"/>
            <rFont val="Segoe UI"/>
            <family val="2"/>
          </rPr>
          <t>HERZ:</t>
        </r>
        <r>
          <rPr>
            <sz val="9"/>
            <color indexed="81"/>
            <rFont val="Segoe UI"/>
            <family val="2"/>
          </rPr>
          <t xml:space="preserve">
Необхідна загальна масова витрата теплоносія введеної ділянки, взята з результатів ділянки розрахункової відомості.</t>
        </r>
      </text>
    </comment>
    <comment ref="D105" authorId="0">
      <text>
        <r>
          <rPr>
            <b/>
            <sz val="9"/>
            <color indexed="81"/>
            <rFont val="Segoe UI"/>
            <family val="2"/>
          </rPr>
          <t>HERZ:</t>
        </r>
        <r>
          <rPr>
            <sz val="9"/>
            <color indexed="81"/>
            <rFont val="Segoe UI"/>
            <family val="2"/>
          </rPr>
          <t xml:space="preserve">
Виберіть бажану швидкість відповідно до звичайних розмірів металополімерної труби. Швидкість необхідно вибирати щоразу після кожної зміни параметрів системи!</t>
        </r>
      </text>
    </comment>
    <comment ref="E105" authorId="0">
      <text>
        <r>
          <rPr>
            <b/>
            <sz val="9"/>
            <color indexed="81"/>
            <rFont val="Segoe UI"/>
            <family val="2"/>
          </rPr>
          <t>HERZ:</t>
        </r>
        <r>
          <rPr>
            <sz val="9"/>
            <color indexed="81"/>
            <rFont val="Segoe UI"/>
            <family val="2"/>
          </rPr>
          <t xml:space="preserve">
У разі потреби введіть довжину розрахункової ділянки.</t>
        </r>
      </text>
    </comment>
    <comment ref="F105" authorId="0">
      <text>
        <r>
          <rPr>
            <b/>
            <sz val="9"/>
            <color indexed="81"/>
            <rFont val="Segoe UI"/>
            <family val="2"/>
          </rPr>
          <t>HERZ:</t>
        </r>
        <r>
          <rPr>
            <sz val="9"/>
            <color indexed="81"/>
            <rFont val="Segoe UI"/>
            <family val="2"/>
          </rPr>
          <t xml:space="preserve">
Питомі втрати тиску</t>
        </r>
      </text>
    </comment>
    <comment ref="G105" authorId="0">
      <text>
        <r>
          <rPr>
            <b/>
            <sz val="9"/>
            <color indexed="81"/>
            <rFont val="Segoe UI"/>
            <family val="2"/>
          </rPr>
          <t>HERZ:</t>
        </r>
        <r>
          <rPr>
            <sz val="9"/>
            <color indexed="81"/>
            <rFont val="Segoe UI"/>
            <family val="2"/>
          </rPr>
          <t xml:space="preserve">
Втрата тиску на вибраній ділянці труби.</t>
        </r>
      </text>
    </comment>
    <comment ref="H105" authorId="0">
      <text>
        <r>
          <rPr>
            <b/>
            <sz val="9"/>
            <color indexed="81"/>
            <rFont val="Segoe UI"/>
            <family val="2"/>
          </rPr>
          <t>HERZ:</t>
        </r>
        <r>
          <rPr>
            <sz val="9"/>
            <color indexed="81"/>
            <rFont val="Segoe UI"/>
            <family val="2"/>
          </rPr>
          <t xml:space="preserve">
Розмір трубопроводу із заданого матеріалу при заданій витраті та швидкості.</t>
        </r>
      </text>
    </comment>
    <comment ref="D106" authorId="0">
      <text>
        <r>
          <rPr>
            <b/>
            <sz val="9"/>
            <color indexed="81"/>
            <rFont val="Segoe UI"/>
            <family val="2"/>
          </rPr>
          <t>HERZ:</t>
        </r>
        <r>
          <rPr>
            <sz val="9"/>
            <color indexed="81"/>
            <rFont val="Segoe UI"/>
            <family val="2"/>
          </rPr>
          <t xml:space="preserve">
Виберіть бажану швидкість відповідно до звичайних розмірів прес-труби з вуглецевої сталі. Швидкість необхідно вибирати щоразу після кожної зміни параметрів системи!</t>
        </r>
      </text>
    </comment>
    <comment ref="D107" authorId="0">
      <text>
        <r>
          <rPr>
            <b/>
            <sz val="9"/>
            <color indexed="81"/>
            <rFont val="Segoe UI"/>
            <family val="2"/>
          </rPr>
          <t>HERZ:</t>
        </r>
        <r>
          <rPr>
            <sz val="9"/>
            <color indexed="81"/>
            <rFont val="Segoe UI"/>
            <family val="2"/>
          </rPr>
          <t xml:space="preserve">
Виберіть бажану швидкість відповідно до звичайних розмірів різьбової труби. Швидкість необхідно вибирати щоразу після кожної зміни параметрів системи!</t>
        </r>
      </text>
    </comment>
    <comment ref="B111" authorId="0">
      <text>
        <r>
          <rPr>
            <b/>
            <sz val="9"/>
            <color indexed="81"/>
            <rFont val="Segoe UI"/>
            <family val="2"/>
          </rPr>
          <t>HERZ:</t>
        </r>
        <r>
          <rPr>
            <sz val="9"/>
            <color indexed="81"/>
            <rFont val="Segoe UI"/>
            <family val="2"/>
          </rPr>
          <t xml:space="preserve">
(Копіювати та вставити) Перенесіть рядок результату потрібного матеріалу труби з розмірів трубопроводів у рядок пронумерованої ділянки. Тепер можна розрахувати наступний етап.</t>
        </r>
      </text>
    </comment>
  </commentList>
</comments>
</file>

<file path=xl/sharedStrings.xml><?xml version="1.0" encoding="utf-8"?>
<sst xmlns="http://schemas.openxmlformats.org/spreadsheetml/2006/main" count="314" uniqueCount="181">
  <si>
    <t>Zapftemperatur [°C]</t>
  </si>
  <si>
    <t>VL [°C]</t>
  </si>
  <si>
    <t>E8LASW-N Leistung                 bei 15 l/min                                 in kW</t>
  </si>
  <si>
    <t>E8LASW-N Leistung                 bei 18 l/min                                 in kW</t>
  </si>
  <si>
    <t>E8LASW-N Leistung                 bei 22 l/min                                 in kW</t>
  </si>
  <si>
    <t>n.a.</t>
  </si>
  <si>
    <t>Heizwassermassenstrom                bei 15 l/min                                 in kg/h</t>
  </si>
  <si>
    <t>Heizwassermassenstrom                bei 18 l/min                                 in kg/h</t>
  </si>
  <si>
    <t>Heizwassermassenstrom                bei 22 l/min                                 in kg/h</t>
  </si>
  <si>
    <t>n.a</t>
  </si>
  <si>
    <t>Differenzdruck Primär            bei 15 l/min                                 in kPa</t>
  </si>
  <si>
    <t>Zapfmengen</t>
  </si>
  <si>
    <t>°C</t>
  </si>
  <si>
    <t>K</t>
  </si>
  <si>
    <t>Rücklauftemperatur WT    bei 22 l/min                                 in °C</t>
  </si>
  <si>
    <t>Rücklauftemperatur WT              bei 18 l/min                                 in °C</t>
  </si>
  <si>
    <t>Rücklauftemperatur WT            bei 15 l/min                                 in °C</t>
  </si>
  <si>
    <t>Rohrwerkstoff:</t>
  </si>
  <si>
    <t>HERZ PE RT 16 x 2 mm</t>
  </si>
  <si>
    <r>
      <t>Rohrdurchmesser d</t>
    </r>
    <r>
      <rPr>
        <vertAlign val="subscript"/>
        <sz val="11"/>
        <color theme="1"/>
        <rFont val="Calibri"/>
        <family val="2"/>
        <scheme val="minor"/>
      </rPr>
      <t>A</t>
    </r>
    <r>
      <rPr>
        <sz val="11"/>
        <color theme="1"/>
        <rFont val="Calibri"/>
        <family val="2"/>
        <scheme val="minor"/>
      </rPr>
      <t>:</t>
    </r>
  </si>
  <si>
    <t>m</t>
  </si>
  <si>
    <t>Wanddicke s:</t>
  </si>
  <si>
    <t>Medium:</t>
  </si>
  <si>
    <t>Wasser bei 20°C</t>
  </si>
  <si>
    <t>Ethylenglykol 35 %, Dichte 1,052 (20 °C)</t>
  </si>
  <si>
    <t>Dichte</t>
  </si>
  <si>
    <t>kg/dm³</t>
  </si>
  <si>
    <t>4,7 mm²/s (5°C),  2,72 mm²/s (20°C), 2,0,1 mm²/s (30°C)</t>
  </si>
  <si>
    <t>kin. Viskosität</t>
  </si>
  <si>
    <t>mm²/s</t>
  </si>
  <si>
    <t>Propylenglykol 40 %, Dichte 1,039 (20°C)</t>
  </si>
  <si>
    <t>6,69 mm²/s (10°C), 4,28 mm²/s (20°C) 2,96 mm²/s (30°C)</t>
  </si>
  <si>
    <t>Berechnungen</t>
  </si>
  <si>
    <t>di</t>
  </si>
  <si>
    <t>Rohrinnendurchmesser</t>
  </si>
  <si>
    <r>
      <t>A</t>
    </r>
    <r>
      <rPr>
        <vertAlign val="subscript"/>
        <sz val="11"/>
        <color theme="1"/>
        <rFont val="Calibri"/>
        <family val="2"/>
        <scheme val="minor"/>
      </rPr>
      <t>R</t>
    </r>
  </si>
  <si>
    <t>m²</t>
  </si>
  <si>
    <t>ν</t>
  </si>
  <si>
    <t>m²/s</t>
  </si>
  <si>
    <t>kinematische Viskosität</t>
  </si>
  <si>
    <t>Medium</t>
  </si>
  <si>
    <t>ρ</t>
  </si>
  <si>
    <t>kg/m³</t>
  </si>
  <si>
    <t>Ethylenglykol 35% bei 30°C</t>
  </si>
  <si>
    <t>Ethylenglykol 35% bei 20°C</t>
  </si>
  <si>
    <t>Ethylenglykol 35% bei 10°C</t>
  </si>
  <si>
    <t>Ethylenglykol 35% bei 0°C</t>
  </si>
  <si>
    <t>Maximale Heizkreislänge bei 25 kPa Druckverlust:</t>
  </si>
  <si>
    <t>Ethylenglykol 35% bei -10°C</t>
  </si>
  <si>
    <t>Propylenglykol 40% bei 30°C</t>
  </si>
  <si>
    <r>
      <t>L</t>
    </r>
    <r>
      <rPr>
        <vertAlign val="subscript"/>
        <sz val="11"/>
        <color theme="1"/>
        <rFont val="Calibri"/>
        <family val="2"/>
        <scheme val="minor"/>
      </rPr>
      <t>MAX25</t>
    </r>
  </si>
  <si>
    <t>Propylenglykol 40% bei 20°C</t>
  </si>
  <si>
    <t>Propylenglykol 40% bei 10°C</t>
  </si>
  <si>
    <t>Maximale Heizfläche pro Heizkreis bei gew. Teilung</t>
  </si>
  <si>
    <t>Suchwert:</t>
  </si>
  <si>
    <t>mbar</t>
  </si>
  <si>
    <t>Propylenglykol 40% bei 0°C</t>
  </si>
  <si>
    <t>Propylenglykol 40% bei -10°C</t>
  </si>
  <si>
    <r>
      <t>T</t>
    </r>
    <r>
      <rPr>
        <vertAlign val="subscript"/>
        <sz val="11"/>
        <color theme="1"/>
        <rFont val="Calibri"/>
        <family val="2"/>
        <scheme val="minor"/>
      </rPr>
      <t>gew</t>
    </r>
  </si>
  <si>
    <r>
      <t>A</t>
    </r>
    <r>
      <rPr>
        <vertAlign val="subscript"/>
        <sz val="11"/>
        <color theme="1"/>
        <rFont val="Calibri"/>
        <family val="2"/>
        <scheme val="minor"/>
      </rPr>
      <t>MAX25</t>
    </r>
  </si>
  <si>
    <t>(bei 10 m Anschlussleitung)</t>
  </si>
  <si>
    <t>T</t>
  </si>
  <si>
    <t>lfm/m²</t>
  </si>
  <si>
    <t>λ</t>
  </si>
  <si>
    <t>Re&lt;2320</t>
  </si>
  <si>
    <t>Re&gt;2320</t>
  </si>
  <si>
    <t>Re</t>
  </si>
  <si>
    <t>w</t>
  </si>
  <si>
    <t>Pa/m</t>
  </si>
  <si>
    <r>
      <t>λ</t>
    </r>
    <r>
      <rPr>
        <vertAlign val="subscript"/>
        <sz val="11"/>
        <color theme="1"/>
        <rFont val="Calibri"/>
        <family val="2"/>
        <scheme val="minor"/>
      </rPr>
      <t>Start</t>
    </r>
  </si>
  <si>
    <r>
      <t>λ</t>
    </r>
    <r>
      <rPr>
        <vertAlign val="subscript"/>
        <sz val="11"/>
        <color theme="1"/>
        <rFont val="Calibri"/>
        <family val="2"/>
        <scheme val="minor"/>
      </rPr>
      <t>1</t>
    </r>
  </si>
  <si>
    <r>
      <t>λ</t>
    </r>
    <r>
      <rPr>
        <vertAlign val="subscript"/>
        <sz val="11"/>
        <color theme="1"/>
        <rFont val="Calibri"/>
        <family val="2"/>
        <scheme val="minor"/>
      </rPr>
      <t>2</t>
    </r>
  </si>
  <si>
    <r>
      <t>λ</t>
    </r>
    <r>
      <rPr>
        <vertAlign val="subscript"/>
        <sz val="11"/>
        <color theme="1"/>
        <rFont val="Calibri"/>
        <family val="2"/>
        <scheme val="minor"/>
      </rPr>
      <t>3</t>
    </r>
  </si>
  <si>
    <r>
      <t>λ</t>
    </r>
    <r>
      <rPr>
        <vertAlign val="subscript"/>
        <sz val="11"/>
        <color theme="1"/>
        <rFont val="Calibri"/>
        <family val="2"/>
        <scheme val="minor"/>
      </rPr>
      <t>4</t>
    </r>
  </si>
  <si>
    <r>
      <t>λ</t>
    </r>
    <r>
      <rPr>
        <vertAlign val="subscript"/>
        <sz val="11"/>
        <color theme="1"/>
        <rFont val="Calibri"/>
        <family val="2"/>
        <scheme val="minor"/>
      </rPr>
      <t>5</t>
    </r>
  </si>
  <si>
    <t>k</t>
  </si>
  <si>
    <t>C-Stahl</t>
  </si>
  <si>
    <t>Da</t>
  </si>
  <si>
    <t>s</t>
  </si>
  <si>
    <t>Kunststoff</t>
  </si>
  <si>
    <t>Gewinderohr</t>
  </si>
  <si>
    <t>Di [m]</t>
  </si>
  <si>
    <t>k [mm]</t>
  </si>
  <si>
    <t>Verbundrohr</t>
  </si>
  <si>
    <t>C_Stahlrohr</t>
  </si>
  <si>
    <t>Dim</t>
  </si>
  <si>
    <t>26 x 3 mm</t>
  </si>
  <si>
    <t>32 x 3 mm</t>
  </si>
  <si>
    <t>40 x 3,5 mm</t>
  </si>
  <si>
    <t>50 x 4 mm</t>
  </si>
  <si>
    <t>63 x 4,5 mm</t>
  </si>
  <si>
    <t>75 x 5 mm</t>
  </si>
  <si>
    <t>22 x 1,5 mm</t>
  </si>
  <si>
    <t>28 x 1,5 mm</t>
  </si>
  <si>
    <t>35 x 1,5 mm</t>
  </si>
  <si>
    <t>42 x 1,5 mm</t>
  </si>
  <si>
    <t>54 x 1,5 mm</t>
  </si>
  <si>
    <t>76,1 x 2 mm</t>
  </si>
  <si>
    <t>88,9 x 2 mm</t>
  </si>
  <si>
    <t>108 x 2 mm</t>
  </si>
  <si>
    <t>DN 20</t>
  </si>
  <si>
    <t>DN 25</t>
  </si>
  <si>
    <t>DN 32</t>
  </si>
  <si>
    <t>DN 40</t>
  </si>
  <si>
    <t>DN 50</t>
  </si>
  <si>
    <t>DN 65</t>
  </si>
  <si>
    <t>DN 80</t>
  </si>
  <si>
    <t>DN 100</t>
  </si>
  <si>
    <t>DN 125</t>
  </si>
  <si>
    <t>DN 150</t>
  </si>
  <si>
    <t>Heizwassermassenstrom                bei 12 l/min                                 in kg/h</t>
  </si>
  <si>
    <t>Differenzdruck Primär            bei 11 l/min                                 in kPa</t>
  </si>
  <si>
    <t>Heizwassermassenstrom                bei 11 l/min                                 in kg/h</t>
  </si>
  <si>
    <t>Differenzdruck Primär            bei 12 l/min                                 in kPa</t>
  </si>
  <si>
    <t>Rücklauftemperatur WT            bei 12 l/min                                 in °C</t>
  </si>
  <si>
    <t>Rücklauftemperatur WT            bei 11 l/min                                 in °C</t>
  </si>
  <si>
    <t>E8LASW-N Leistung                 bei 11 l/min                                 in kW</t>
  </si>
  <si>
    <t>E8LASW-N Leistung                 bei 12 l/min                                 in kW</t>
  </si>
  <si>
    <t>Сфера застосування</t>
  </si>
  <si>
    <r>
      <t xml:space="preserve">Цей інструмент проєктування призначений для розрахунку характеристик опалювальних систем виключно в поєднанні з HERZ квартирними тепловими пунктами. Інструмент розрахунку пропонує простий та ефективний спосіб визначення необхідної потужності гарячої води та загальної потужності житлового будинку. Інші види використання згідно з EN 12831-3 не беруться до уваги. Результати цього інструменту застосовуються для наступних квартирних теплових пунктів: </t>
    </r>
    <r>
      <rPr>
        <b/>
        <sz val="10"/>
        <color theme="1"/>
        <rFont val="Calibri"/>
        <family val="2"/>
        <scheme val="minor"/>
      </rPr>
      <t>KTП Salzburg HT/NT/HT-NT; КТП Compact RAD/FBH/Indirect/WP</t>
    </r>
  </si>
  <si>
    <t>Розрахунок продуктивності ГВП</t>
  </si>
  <si>
    <t>Під час розрахунку необхідної продуктивності гарячої води враховуються введені/вибрані робочі параметри та розрахунковий коефіцієнт одночасності відповідно до VDI 2072 на листопад 2019 р. Можна враховувати кількість n квартирних теплових пунктів з однаковими робочими параметрами. В основі розрахунку використовується температура холодної води 10 °С. Розрахунок може бути виконаний із пріоритетом приготування гарячої води у квартирному тепловому пункті або без пріоритету. Необхідна витрата гарячої води розраховується для одного квартирного теплового пункту, а також для n-кількості введених теплових пунктів.</t>
  </si>
  <si>
    <t>Теплове навантаження</t>
  </si>
  <si>
    <t xml:space="preserve">Теплове навантаження на квартиру має бути включене до розрахунку загальної потужності в якості специфікації проєкту. Враховувати можна лише квартирні теплові пункти з однаковим опалювальним навантаженням. Якщо теплові пункти працюють у поєднанні з радіаторним або опаленням для підлоги, необхідно вибрати температуру зворотної лінії опалення, відповідну системі. Сумарна потужність покриття опалювального навантаження n-кількості систем опалення приміщень розраховується з урахуванням пріоритету одночасного приготування гарячої води тепловими пунктами, якщо обраний даний варіант. </t>
  </si>
  <si>
    <t>Розмір буферної ємності</t>
  </si>
  <si>
    <t>Буферний накопичувальний бак використовується для забезпечення одночасної масової витрати теплоносія для приготування гарячої води протягом періоду Х (для покриття пікового навантаження). Передбачається, що для покриття пікових навантажень житлового комплексу досить щонайменше 10 хвилин покриття пікових навантажень. Також автоматично враховується, що підготовка теплоносія (доведення до температури подачі) у буферному накопичувачі відбувається лише на 2/3 своєї висоти за вибраної температури подачі. Покриття пікового навантаження та необхідний час підготовки температури теплоносія у буферному накопичувачі можна вибирати довільно. У результаті потужність, необхідна для покриття потреби у гарячій воді, може бути значно знижена.</t>
  </si>
  <si>
    <t>Розрахунок ділянок і визначення розмірів трубопроводу</t>
  </si>
  <si>
    <t>Тут об'єднуються результати необхідної продуктивності гарячої води та теплового навантаження опалення приміщень, та виводиться загальна масова витрата теплоносія для введеної ділянки (n – кількість квартирних теплових пунктів). Ця масова витрата тепер автоматично переноситься на сторінку 2 визначення розмірів трубопроводів. Доступні 3 різні матеріали труб. Розмір трубопроводу вибирається шляхом вибору швидкості потоку. Швидкість потоку НЕОБХІДНО повторно вибирати при розрахунку кожної ділянки для виведення правильних розмірів DN та питомих опорів труб R. Потім рядок результату введеної ділянки можна легко скопіювати в таблицю з пронумерованими ділянками. Потім розраховують наступну ділянку.</t>
  </si>
  <si>
    <t>Ми не несемо відповідальності за можливі помилки у програмі. Дані та результати повинні бути перевірені користувачем перед використанням. На підставі цієї інформації не може бути висунуто жодних претензій до компанії чи її співробітників. Вся інформація, що міститься, призначена тільки для ознайомлення і не претендує на повноту або правильність. Ми залишаємо за собою право вносити зміни відповідно до технічного прогресу та вимог. Можливі відхилення у виробі залежно від країни. Ми залишаємо за собою право вносити зміни до технічних характеристик та функцій. У разі виникнення додаткових питань звертайтесь до найближчого офісу HERZ.</t>
  </si>
  <si>
    <t>Клієнт</t>
  </si>
  <si>
    <t>Проєкт</t>
  </si>
  <si>
    <t>Дата</t>
  </si>
  <si>
    <t>Кількість квартир</t>
  </si>
  <si>
    <t>Коефіцієнт одночасності</t>
  </si>
  <si>
    <t>Гаряче водопостачання</t>
  </si>
  <si>
    <t>Пріоритет ГВП</t>
  </si>
  <si>
    <t>Потужність ГВП на 1 квартиру</t>
  </si>
  <si>
    <t>Температура потоку в подавальному трубопроводі первинного  контуру</t>
  </si>
  <si>
    <t>Температура потоку в зворотньому трубопроводі первинного  контуру</t>
  </si>
  <si>
    <t>Продуктивність гарячої води</t>
  </si>
  <si>
    <t>Температура гарячої води</t>
  </si>
  <si>
    <t>Масова витрата теплоносія в первинному контурі на 1 квартиру</t>
  </si>
  <si>
    <t>Потужність ГВП, загальна</t>
  </si>
  <si>
    <t>Масова витрата теплоносія, загальна</t>
  </si>
  <si>
    <t>Опалення приміщення</t>
  </si>
  <si>
    <t>Теплове навантаження на 1 квартиру</t>
  </si>
  <si>
    <t>Температура потоку в подавальному трубопроводі первинного контуру</t>
  </si>
  <si>
    <t>Різниця температур</t>
  </si>
  <si>
    <t>Масова витрата теплоносія  на 1 квартиру</t>
  </si>
  <si>
    <t>Теплове навантаження, загальне</t>
  </si>
  <si>
    <t>кВт</t>
  </si>
  <si>
    <t>л/хв</t>
  </si>
  <si>
    <t>кг/год</t>
  </si>
  <si>
    <t>з пріоритетом ГВП</t>
  </si>
  <si>
    <t>Буферний бак</t>
  </si>
  <si>
    <t>без пріоритету ГВП</t>
  </si>
  <si>
    <t>Покриття пікового навантаження</t>
  </si>
  <si>
    <t>Об'єм бака</t>
  </si>
  <si>
    <t>Необхідна потужність для доведення до необхідної температури теплоносія</t>
  </si>
  <si>
    <t>Тривалість підготовки теплоносія (доведення до температури подачі)</t>
  </si>
  <si>
    <t>хв</t>
  </si>
  <si>
    <t>л</t>
  </si>
  <si>
    <t>Результати розрахункової ділянки:</t>
  </si>
  <si>
    <t>Необхідна потужність без буферного бака</t>
  </si>
  <si>
    <t>Необхідна потужність з буферним баком</t>
  </si>
  <si>
    <t>Масова витрата 1 квартири</t>
  </si>
  <si>
    <t>Масова витрата, загальна</t>
  </si>
  <si>
    <t>Температура зворотнього трубопроводу первинного контуру</t>
  </si>
  <si>
    <t>Визначення розмірів трубопроводів</t>
  </si>
  <si>
    <t>Діаметр труб</t>
  </si>
  <si>
    <t>q [кг/год]</t>
  </si>
  <si>
    <t>w [м/с]</t>
  </si>
  <si>
    <t>L [м]</t>
  </si>
  <si>
    <t>R [Па/м]</t>
  </si>
  <si>
    <t>∆p [кПа]</t>
  </si>
  <si>
    <t>Розміри</t>
  </si>
  <si>
    <t>Металополімерні труби</t>
  </si>
  <si>
    <t>Прес-труба з вуглецевої сталі</t>
  </si>
  <si>
    <t>Різьбова труба (стальна)</t>
  </si>
  <si>
    <t>Діл.</t>
  </si>
  <si>
    <t>00.00.2023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</si>
</sst>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00\ _D_M_-;\-* #,##0.00\ _D_M_-;_-* &quot;-&quot;??\ _D_M_-;_-@_-"/>
    <numFmt numFmtId="166" formatCode="0.0%"/>
  </numFmts>
  <fonts count="17">
    <font>
      <sz val="11"/>
      <color theme="1"/>
      <name val="Calibri"/>
      <family val="2"/>
      <scheme val="minor"/>
    </font>
    <font>
      <sz val="11"/>
      <color theme="1"/>
      <name val="Calibri"/>
      <family val="2"/>
      <scheme val="minor"/>
    </font>
    <font>
      <vertAlign val="subscript"/>
      <sz val="11"/>
      <color theme="1"/>
      <name val="Calibri"/>
      <family val="2"/>
      <scheme val="minor"/>
    </font>
    <font>
      <sz val="16"/>
      <color theme="1"/>
      <name val="Calibri"/>
      <family val="2"/>
      <scheme val="minor"/>
    </font>
    <font>
      <sz val="12"/>
      <name val="Times New Roman"/>
      <family val="1"/>
    </font>
    <font>
      <sz val="10"/>
      <name val="Harreither Light"/>
    </font>
    <font>
      <sz val="11"/>
      <color theme="1"/>
      <name val="Calibri"/>
      <family val="2"/>
    </font>
    <font>
      <b/>
      <sz val="11"/>
      <color theme="1"/>
      <name val="Calibri"/>
      <family val="2"/>
      <scheme val="minor"/>
    </font>
    <font>
      <b/>
      <sz val="14"/>
      <color theme="1"/>
      <name val="Calibri"/>
      <family val="2"/>
      <scheme val="minor"/>
    </font>
    <font>
      <sz val="9"/>
      <color indexed="81"/>
      <name val="Segoe UI"/>
      <family val="2"/>
    </font>
    <font>
      <b/>
      <sz val="9"/>
      <color indexed="81"/>
      <name val="Segoe UI"/>
      <family val="2"/>
    </font>
    <font>
      <b/>
      <sz val="20"/>
      <color theme="1"/>
      <name val="Calibri"/>
      <family val="2"/>
      <scheme val="minor"/>
    </font>
    <font>
      <b/>
      <sz val="18"/>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8"/>
      <color theme="1"/>
      <name val="Calibri"/>
      <family val="2"/>
      <scheme val="minor"/>
    </font>
  </fonts>
  <fills count="10">
    <fill>
      <patternFill patternType="none"/>
    </fill>
    <fill>
      <patternFill patternType="gray125"/>
    </fill>
    <fill>
      <patternFill patternType="solid">
        <fgColor rgb="FFFFBDBD"/>
        <bgColor indexed="64"/>
      </patternFill>
    </fill>
    <fill>
      <patternFill patternType="solid">
        <fgColor rgb="FFFFC000"/>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6" tint="0.59999389629810485"/>
        <bgColor indexed="64"/>
      </patternFill>
    </fill>
  </fills>
  <borders count="23">
    <border>
      <left/>
      <right/>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5">
    <xf numFmtId="0" fontId="0" fillId="0" borderId="0"/>
    <xf numFmtId="9" fontId="1" fillId="0" borderId="0" applyFont="0" applyFill="0" applyBorder="0" applyAlignment="0" applyProtection="0"/>
    <xf numFmtId="165" fontId="4" fillId="0" borderId="0" applyFont="0" applyFill="0" applyBorder="0" applyAlignment="0" applyProtection="0"/>
    <xf numFmtId="0" fontId="5" fillId="0" borderId="0"/>
    <xf numFmtId="0" fontId="4" fillId="0" borderId="0"/>
  </cellStyleXfs>
  <cellXfs count="167">
    <xf numFmtId="0" fontId="0" fillId="0" borderId="0" xfId="0"/>
    <xf numFmtId="0" fontId="0" fillId="0" borderId="0" xfId="0" applyAlignment="1">
      <alignment horizontal="center" vertical="center"/>
    </xf>
    <xf numFmtId="0" fontId="0" fillId="0" borderId="0" xfId="0" applyAlignment="1">
      <alignment horizontal="center" vertical="center"/>
    </xf>
    <xf numFmtId="1" fontId="0" fillId="0" borderId="0" xfId="0" applyNumberFormat="1"/>
    <xf numFmtId="0" fontId="0" fillId="0" borderId="0" xfId="0"/>
    <xf numFmtId="164" fontId="0" fillId="0" borderId="0" xfId="0" applyNumberFormat="1"/>
    <xf numFmtId="0" fontId="0" fillId="0" borderId="0" xfId="0"/>
    <xf numFmtId="2" fontId="0" fillId="0" borderId="0" xfId="0" applyNumberFormat="1"/>
    <xf numFmtId="0" fontId="0" fillId="0" borderId="0" xfId="0" applyAlignment="1"/>
    <xf numFmtId="0" fontId="0" fillId="0" borderId="0" xfId="0"/>
    <xf numFmtId="0" fontId="0" fillId="0" borderId="0" xfId="0"/>
    <xf numFmtId="0" fontId="0" fillId="0" borderId="0" xfId="0"/>
    <xf numFmtId="0" fontId="0" fillId="0" borderId="0" xfId="0" applyAlignment="1">
      <alignment horizontal="center" vertical="center" textRotation="180"/>
    </xf>
    <xf numFmtId="0" fontId="0" fillId="4" borderId="0" xfId="0" applyFill="1" applyProtection="1">
      <protection hidden="1"/>
    </xf>
    <xf numFmtId="0" fontId="0" fillId="0" borderId="0" xfId="0" applyProtection="1">
      <protection hidden="1"/>
    </xf>
    <xf numFmtId="0" fontId="0" fillId="7" borderId="9" xfId="0" applyFill="1" applyBorder="1" applyAlignment="1" applyProtection="1">
      <alignment horizontal="center"/>
      <protection hidden="1"/>
    </xf>
    <xf numFmtId="0" fontId="7" fillId="6" borderId="9" xfId="0" applyFont="1" applyFill="1" applyBorder="1" applyAlignment="1" applyProtection="1">
      <alignment horizontal="center"/>
      <protection hidden="1"/>
    </xf>
    <xf numFmtId="0" fontId="0" fillId="7" borderId="9" xfId="0" applyFill="1" applyBorder="1" applyProtection="1">
      <protection hidden="1"/>
    </xf>
    <xf numFmtId="0" fontId="6" fillId="7" borderId="9" xfId="0" applyFont="1" applyFill="1" applyBorder="1" applyProtection="1">
      <protection hidden="1"/>
    </xf>
    <xf numFmtId="0" fontId="0" fillId="4" borderId="10" xfId="0" applyFill="1" applyBorder="1" applyProtection="1">
      <protection hidden="1"/>
    </xf>
    <xf numFmtId="0" fontId="0" fillId="4" borderId="11" xfId="0" applyFill="1" applyBorder="1" applyProtection="1">
      <protection hidden="1"/>
    </xf>
    <xf numFmtId="0" fontId="0" fillId="4" borderId="12" xfId="0" applyFill="1" applyBorder="1" applyProtection="1">
      <protection hidden="1"/>
    </xf>
    <xf numFmtId="0" fontId="0" fillId="4" borderId="13" xfId="0" applyFill="1" applyBorder="1" applyProtection="1">
      <protection hidden="1"/>
    </xf>
    <xf numFmtId="0" fontId="0" fillId="4" borderId="14" xfId="0" applyFill="1" applyBorder="1" applyProtection="1">
      <protection hidden="1"/>
    </xf>
    <xf numFmtId="0" fontId="0" fillId="4" borderId="0" xfId="0" applyFill="1" applyBorder="1" applyProtection="1">
      <protection hidden="1"/>
    </xf>
    <xf numFmtId="0" fontId="0" fillId="0" borderId="0" xfId="0" applyBorder="1" applyProtection="1">
      <protection hidden="1"/>
    </xf>
    <xf numFmtId="0" fontId="0" fillId="4" borderId="15" xfId="0" applyFill="1" applyBorder="1" applyProtection="1">
      <protection hidden="1"/>
    </xf>
    <xf numFmtId="0" fontId="0" fillId="4" borderId="16" xfId="0" applyFill="1" applyBorder="1" applyProtection="1">
      <protection hidden="1"/>
    </xf>
    <xf numFmtId="0" fontId="0" fillId="4" borderId="17" xfId="0" applyFill="1" applyBorder="1" applyProtection="1">
      <protection hidden="1"/>
    </xf>
    <xf numFmtId="0" fontId="0" fillId="2" borderId="9" xfId="0" applyFill="1" applyBorder="1" applyProtection="1">
      <protection locked="0"/>
    </xf>
    <xf numFmtId="1" fontId="0" fillId="2" borderId="9" xfId="0" applyNumberFormat="1" applyFill="1" applyBorder="1" applyProtection="1">
      <protection locked="0"/>
    </xf>
    <xf numFmtId="0" fontId="7" fillId="2" borderId="9" xfId="0" applyFont="1" applyFill="1" applyBorder="1" applyProtection="1">
      <protection locked="0"/>
    </xf>
    <xf numFmtId="0" fontId="7" fillId="7" borderId="9" xfId="0" applyFont="1" applyFill="1" applyBorder="1" applyAlignment="1" applyProtection="1">
      <alignment horizontal="center"/>
      <protection hidden="1"/>
    </xf>
    <xf numFmtId="0" fontId="7" fillId="4" borderId="0" xfId="0" applyFont="1" applyFill="1" applyBorder="1" applyAlignment="1" applyProtection="1">
      <protection hidden="1"/>
    </xf>
    <xf numFmtId="2" fontId="0" fillId="2" borderId="9" xfId="0" applyNumberFormat="1" applyFill="1" applyBorder="1" applyProtection="1">
      <protection locked="0"/>
    </xf>
    <xf numFmtId="2" fontId="7" fillId="2" borderId="9" xfId="0" applyNumberFormat="1" applyFont="1" applyFill="1" applyBorder="1" applyProtection="1">
      <protection locked="0"/>
    </xf>
    <xf numFmtId="0" fontId="7" fillId="4" borderId="10" xfId="0" applyFont="1" applyFill="1" applyBorder="1" applyProtection="1">
      <protection hidden="1"/>
    </xf>
    <xf numFmtId="0" fontId="7" fillId="4" borderId="12" xfId="0" applyFont="1" applyFill="1" applyBorder="1" applyProtection="1">
      <protection hidden="1"/>
    </xf>
    <xf numFmtId="0" fontId="7" fillId="4" borderId="13" xfId="0" applyFont="1" applyFill="1" applyBorder="1" applyProtection="1">
      <protection hidden="1"/>
    </xf>
    <xf numFmtId="0" fontId="7" fillId="4" borderId="14" xfId="0" applyFont="1" applyFill="1" applyBorder="1" applyProtection="1">
      <protection hidden="1"/>
    </xf>
    <xf numFmtId="0" fontId="7" fillId="4" borderId="15" xfId="0" applyFont="1" applyFill="1" applyBorder="1" applyProtection="1">
      <protection hidden="1"/>
    </xf>
    <xf numFmtId="0" fontId="7" fillId="4" borderId="17" xfId="0" applyFont="1" applyFill="1" applyBorder="1" applyProtection="1">
      <protection hidden="1"/>
    </xf>
    <xf numFmtId="0" fontId="0" fillId="7" borderId="9" xfId="0" applyFill="1" applyBorder="1" applyAlignment="1" applyProtection="1">
      <alignment horizontal="left"/>
      <protection hidden="1"/>
    </xf>
    <xf numFmtId="0" fontId="0" fillId="5" borderId="9" xfId="0" applyFill="1" applyBorder="1" applyAlignment="1" applyProtection="1">
      <alignment horizontal="left"/>
      <protection hidden="1"/>
    </xf>
    <xf numFmtId="0" fontId="13" fillId="4" borderId="0" xfId="0" applyFont="1" applyFill="1" applyBorder="1" applyAlignment="1" applyProtection="1">
      <alignment vertical="center" wrapText="1"/>
      <protection hidden="1"/>
    </xf>
    <xf numFmtId="0" fontId="12" fillId="4" borderId="14" xfId="0" applyFont="1" applyFill="1" applyBorder="1" applyAlignment="1" applyProtection="1">
      <alignment vertical="center" wrapText="1"/>
      <protection hidden="1"/>
    </xf>
    <xf numFmtId="0" fontId="0" fillId="4" borderId="19" xfId="0" applyFill="1" applyBorder="1" applyProtection="1">
      <protection hidden="1"/>
    </xf>
    <xf numFmtId="0" fontId="0" fillId="4" borderId="19" xfId="0" applyFill="1" applyBorder="1" applyAlignment="1" applyProtection="1">
      <alignment horizontal="center"/>
      <protection hidden="1"/>
    </xf>
    <xf numFmtId="0" fontId="0" fillId="0" borderId="0" xfId="0" applyAlignment="1">
      <alignment horizontal="center" vertical="center"/>
    </xf>
    <xf numFmtId="0" fontId="0" fillId="2" borderId="9" xfId="0" applyFill="1" applyBorder="1" applyAlignment="1" applyProtection="1">
      <alignment horizontal="center"/>
      <protection locked="0" hidden="1"/>
    </xf>
    <xf numFmtId="0" fontId="0" fillId="4" borderId="0" xfId="0" applyFill="1" applyBorder="1" applyAlignment="1" applyProtection="1">
      <alignment horizontal="center"/>
      <protection hidden="1"/>
    </xf>
    <xf numFmtId="0" fontId="13" fillId="4" borderId="0" xfId="0" applyFont="1" applyFill="1" applyBorder="1" applyAlignment="1" applyProtection="1">
      <alignment horizontal="center" vertical="center" wrapText="1"/>
      <protection hidden="1"/>
    </xf>
    <xf numFmtId="0" fontId="0" fillId="4" borderId="0" xfId="0" applyFill="1" applyAlignment="1" applyProtection="1">
      <alignment horizontal="center"/>
      <protection hidden="1"/>
    </xf>
    <xf numFmtId="0" fontId="0" fillId="7" borderId="9" xfId="0" applyFill="1" applyBorder="1" applyAlignment="1" applyProtection="1">
      <alignment horizontal="center" vertical="top" wrapText="1"/>
      <protection hidden="1"/>
    </xf>
    <xf numFmtId="0" fontId="0" fillId="7" borderId="9" xfId="0" applyFill="1" applyBorder="1" applyAlignment="1" applyProtection="1">
      <alignment horizontal="left" wrapText="1"/>
      <protection hidden="1"/>
    </xf>
    <xf numFmtId="0" fontId="0" fillId="7" borderId="9" xfId="0" applyFill="1" applyBorder="1" applyAlignment="1" applyProtection="1">
      <alignment horizontal="left" vertical="top" wrapText="1"/>
      <protection hidden="1"/>
    </xf>
    <xf numFmtId="0" fontId="0" fillId="7" borderId="9" xfId="0" applyFill="1" applyBorder="1" applyAlignment="1" applyProtection="1">
      <alignment wrapText="1"/>
      <protection hidden="1"/>
    </xf>
    <xf numFmtId="0" fontId="15" fillId="7" borderId="9" xfId="0" applyFont="1" applyFill="1" applyBorder="1" applyAlignment="1" applyProtection="1">
      <alignment horizontal="left" wrapText="1"/>
      <protection hidden="1"/>
    </xf>
    <xf numFmtId="0" fontId="15" fillId="7" borderId="9" xfId="0" applyFont="1" applyFill="1" applyBorder="1" applyAlignment="1" applyProtection="1">
      <alignment wrapText="1"/>
      <protection hidden="1"/>
    </xf>
    <xf numFmtId="0" fontId="15" fillId="7" borderId="9" xfId="0" applyFont="1" applyFill="1" applyBorder="1" applyAlignment="1" applyProtection="1">
      <alignment horizontal="left" vertical="center"/>
      <protection hidden="1"/>
    </xf>
    <xf numFmtId="0" fontId="6" fillId="7" borderId="9" xfId="0" applyFont="1" applyFill="1" applyBorder="1" applyAlignment="1" applyProtection="1">
      <alignment horizontal="center"/>
      <protection hidden="1"/>
    </xf>
    <xf numFmtId="1" fontId="0" fillId="9" borderId="9" xfId="0" applyNumberFormat="1" applyFill="1" applyBorder="1" applyAlignment="1" applyProtection="1">
      <alignment horizontal="center"/>
      <protection hidden="1"/>
    </xf>
    <xf numFmtId="0" fontId="0" fillId="5" borderId="9" xfId="0" applyFill="1" applyBorder="1" applyAlignment="1" applyProtection="1">
      <alignment horizontal="left" wrapText="1"/>
      <protection hidden="1"/>
    </xf>
    <xf numFmtId="1" fontId="0" fillId="9" borderId="9" xfId="0" applyNumberFormat="1" applyFill="1" applyBorder="1" applyAlignment="1" applyProtection="1">
      <alignment horizontal="center" vertical="center"/>
      <protection hidden="1"/>
    </xf>
    <xf numFmtId="2" fontId="0" fillId="2" borderId="9" xfId="0" applyNumberFormat="1" applyFill="1" applyBorder="1" applyAlignment="1" applyProtection="1">
      <alignment horizontal="center" vertical="center"/>
      <protection locked="0" hidden="1"/>
    </xf>
    <xf numFmtId="0" fontId="0" fillId="2" borderId="9" xfId="0" applyFill="1" applyBorder="1" applyAlignment="1" applyProtection="1">
      <alignment horizontal="center" vertical="center"/>
      <protection locked="0" hidden="1"/>
    </xf>
    <xf numFmtId="1" fontId="0" fillId="5" borderId="9" xfId="0" applyNumberFormat="1" applyFill="1" applyBorder="1" applyAlignment="1" applyProtection="1">
      <alignment horizontal="center" vertical="center"/>
      <protection hidden="1"/>
    </xf>
    <xf numFmtId="164" fontId="0" fillId="5" borderId="9" xfId="0" applyNumberFormat="1" applyFill="1" applyBorder="1" applyAlignment="1" applyProtection="1">
      <alignment horizontal="center" vertical="center"/>
      <protection hidden="1"/>
    </xf>
    <xf numFmtId="0" fontId="0" fillId="5" borderId="9" xfId="0" applyFill="1" applyBorder="1" applyAlignment="1" applyProtection="1">
      <alignment horizontal="center" vertical="center"/>
      <protection hidden="1"/>
    </xf>
    <xf numFmtId="164" fontId="0" fillId="2" borderId="9" xfId="0" applyNumberFormat="1" applyFill="1" applyBorder="1" applyAlignment="1" applyProtection="1">
      <alignment horizontal="center" vertical="center"/>
      <protection locked="0" hidden="1"/>
    </xf>
    <xf numFmtId="166" fontId="0" fillId="5" borderId="9" xfId="1" applyNumberFormat="1" applyFont="1" applyFill="1" applyBorder="1" applyAlignment="1" applyProtection="1">
      <alignment horizontal="center"/>
      <protection hidden="1"/>
    </xf>
    <xf numFmtId="0" fontId="12" fillId="6" borderId="9" xfId="0" applyFont="1" applyFill="1" applyBorder="1" applyAlignment="1" applyProtection="1">
      <alignment horizontal="center" vertical="center" wrapText="1"/>
      <protection hidden="1"/>
    </xf>
    <xf numFmtId="0" fontId="12" fillId="6" borderId="10" xfId="0" applyFont="1" applyFill="1" applyBorder="1" applyAlignment="1" applyProtection="1">
      <alignment horizontal="center" vertical="center" wrapText="1"/>
      <protection hidden="1"/>
    </xf>
    <xf numFmtId="0" fontId="12" fillId="6" borderId="11" xfId="0" applyFont="1" applyFill="1" applyBorder="1" applyAlignment="1" applyProtection="1">
      <alignment horizontal="center" vertical="center" wrapText="1"/>
      <protection hidden="1"/>
    </xf>
    <xf numFmtId="0" fontId="12" fillId="6" borderId="12" xfId="0" applyFont="1" applyFill="1" applyBorder="1" applyAlignment="1" applyProtection="1">
      <alignment horizontal="center" vertical="center" wrapText="1"/>
      <protection hidden="1"/>
    </xf>
    <xf numFmtId="0" fontId="12" fillId="6" borderId="15" xfId="0" applyFont="1" applyFill="1" applyBorder="1" applyAlignment="1" applyProtection="1">
      <alignment horizontal="center" vertical="center" wrapText="1"/>
      <protection hidden="1"/>
    </xf>
    <xf numFmtId="0" fontId="12" fillId="6" borderId="16" xfId="0" applyFont="1" applyFill="1" applyBorder="1" applyAlignment="1" applyProtection="1">
      <alignment horizontal="center" vertical="center" wrapText="1"/>
      <protection hidden="1"/>
    </xf>
    <xf numFmtId="0" fontId="12" fillId="6" borderId="17" xfId="0" applyFont="1" applyFill="1" applyBorder="1" applyAlignment="1" applyProtection="1">
      <alignment horizontal="center" vertical="center" wrapText="1"/>
      <protection hidden="1"/>
    </xf>
    <xf numFmtId="0" fontId="15" fillId="2" borderId="9" xfId="0" applyFont="1" applyFill="1" applyBorder="1" applyAlignment="1" applyProtection="1">
      <alignment horizontal="center" vertical="center" wrapText="1"/>
      <protection hidden="1"/>
    </xf>
    <xf numFmtId="0" fontId="0" fillId="2" borderId="9" xfId="0" applyFill="1" applyBorder="1" applyAlignment="1" applyProtection="1">
      <alignment horizontal="center" vertical="center" wrapText="1"/>
      <protection hidden="1"/>
    </xf>
    <xf numFmtId="0" fontId="16" fillId="5" borderId="9" xfId="0" applyFont="1" applyFill="1" applyBorder="1" applyAlignment="1" applyProtection="1">
      <alignment horizontal="center" vertical="center" wrapText="1"/>
      <protection hidden="1"/>
    </xf>
    <xf numFmtId="0" fontId="12" fillId="6" borderId="10" xfId="0" applyFont="1" applyFill="1" applyBorder="1" applyAlignment="1" applyProtection="1">
      <alignment horizontal="center" vertical="center"/>
      <protection hidden="1"/>
    </xf>
    <xf numFmtId="0" fontId="11" fillId="6" borderId="11" xfId="0" applyFont="1" applyFill="1" applyBorder="1" applyAlignment="1" applyProtection="1">
      <alignment horizontal="center" vertical="center"/>
      <protection hidden="1"/>
    </xf>
    <xf numFmtId="0" fontId="11" fillId="6" borderId="12" xfId="0" applyFont="1" applyFill="1" applyBorder="1" applyAlignment="1" applyProtection="1">
      <alignment horizontal="center" vertical="center"/>
      <protection hidden="1"/>
    </xf>
    <xf numFmtId="0" fontId="11" fillId="6" borderId="15" xfId="0" applyFont="1" applyFill="1" applyBorder="1" applyAlignment="1" applyProtection="1">
      <alignment horizontal="center" vertical="center"/>
      <protection hidden="1"/>
    </xf>
    <xf numFmtId="0" fontId="11" fillId="6" borderId="16" xfId="0" applyFont="1" applyFill="1" applyBorder="1" applyAlignment="1" applyProtection="1">
      <alignment horizontal="center" vertical="center"/>
      <protection hidden="1"/>
    </xf>
    <xf numFmtId="0" fontId="11" fillId="6" borderId="17" xfId="0" applyFont="1" applyFill="1" applyBorder="1" applyAlignment="1" applyProtection="1">
      <alignment horizontal="center" vertical="center"/>
      <protection hidden="1"/>
    </xf>
    <xf numFmtId="0" fontId="13" fillId="2" borderId="10" xfId="0" applyFont="1" applyFill="1" applyBorder="1" applyAlignment="1" applyProtection="1">
      <alignment horizontal="center" vertical="center" wrapText="1"/>
      <protection hidden="1"/>
    </xf>
    <xf numFmtId="0" fontId="13" fillId="2" borderId="11" xfId="0" applyFont="1" applyFill="1" applyBorder="1" applyAlignment="1" applyProtection="1">
      <alignment horizontal="center" vertical="center" wrapText="1"/>
      <protection hidden="1"/>
    </xf>
    <xf numFmtId="0" fontId="13" fillId="2" borderId="1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center" vertical="center" wrapText="1"/>
      <protection hidden="1"/>
    </xf>
    <xf numFmtId="0" fontId="13" fillId="2" borderId="14" xfId="0" applyFont="1" applyFill="1" applyBorder="1" applyAlignment="1" applyProtection="1">
      <alignment horizontal="center" vertical="center" wrapText="1"/>
      <protection hidden="1"/>
    </xf>
    <xf numFmtId="0" fontId="13" fillId="2" borderId="15" xfId="0" applyFont="1" applyFill="1" applyBorder="1" applyAlignment="1" applyProtection="1">
      <alignment horizontal="center" vertical="center" wrapText="1"/>
      <protection hidden="1"/>
    </xf>
    <xf numFmtId="0" fontId="13" fillId="2" borderId="16" xfId="0" applyFont="1" applyFill="1" applyBorder="1" applyAlignment="1" applyProtection="1">
      <alignment horizontal="center" vertical="center" wrapText="1"/>
      <protection hidden="1"/>
    </xf>
    <xf numFmtId="0" fontId="13" fillId="2" borderId="17" xfId="0" applyFont="1" applyFill="1" applyBorder="1" applyAlignment="1" applyProtection="1">
      <alignment horizontal="center" vertical="center" wrapText="1"/>
      <protection hidden="1"/>
    </xf>
    <xf numFmtId="0" fontId="11" fillId="6" borderId="13" xfId="0" applyFont="1" applyFill="1" applyBorder="1" applyAlignment="1" applyProtection="1">
      <alignment horizontal="center" vertical="center"/>
      <protection hidden="1"/>
    </xf>
    <xf numFmtId="0" fontId="11" fillId="6" borderId="0" xfId="0" applyFont="1" applyFill="1" applyBorder="1" applyAlignment="1" applyProtection="1">
      <alignment horizontal="center" vertical="center"/>
      <protection hidden="1"/>
    </xf>
    <xf numFmtId="0" fontId="11" fillId="6" borderId="14" xfId="0" applyFont="1" applyFill="1" applyBorder="1" applyAlignment="1" applyProtection="1">
      <alignment horizontal="center" vertical="center"/>
      <protection hidden="1"/>
    </xf>
    <xf numFmtId="0" fontId="13" fillId="2" borderId="9" xfId="0" applyFont="1" applyFill="1" applyBorder="1" applyAlignment="1" applyProtection="1">
      <alignment horizontal="center" vertical="center" wrapText="1"/>
      <protection hidden="1"/>
    </xf>
    <xf numFmtId="0" fontId="15" fillId="2" borderId="10" xfId="0" applyFont="1" applyFill="1" applyBorder="1" applyAlignment="1" applyProtection="1">
      <alignment horizontal="center" vertical="center" wrapText="1"/>
      <protection hidden="1"/>
    </xf>
    <xf numFmtId="0" fontId="15" fillId="2" borderId="11" xfId="0" applyFont="1" applyFill="1" applyBorder="1" applyAlignment="1" applyProtection="1">
      <alignment horizontal="center" vertical="center" wrapText="1"/>
      <protection hidden="1"/>
    </xf>
    <xf numFmtId="0" fontId="15" fillId="2" borderId="12" xfId="0" applyFont="1" applyFill="1" applyBorder="1" applyAlignment="1" applyProtection="1">
      <alignment horizontal="center" vertical="center" wrapText="1"/>
      <protection hidden="1"/>
    </xf>
    <xf numFmtId="0" fontId="15" fillId="2" borderId="13" xfId="0"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protection hidden="1"/>
    </xf>
    <xf numFmtId="0" fontId="15" fillId="2" borderId="14" xfId="0" applyFont="1" applyFill="1" applyBorder="1" applyAlignment="1" applyProtection="1">
      <alignment horizontal="center" vertical="center" wrapText="1"/>
      <protection hidden="1"/>
    </xf>
    <xf numFmtId="0" fontId="15" fillId="2" borderId="15" xfId="0" applyFont="1" applyFill="1" applyBorder="1" applyAlignment="1" applyProtection="1">
      <alignment horizontal="center" vertical="center" wrapText="1"/>
      <protection hidden="1"/>
    </xf>
    <xf numFmtId="0" fontId="15" fillId="2" borderId="16" xfId="0" applyFont="1" applyFill="1" applyBorder="1" applyAlignment="1" applyProtection="1">
      <alignment horizontal="center" vertical="center" wrapText="1"/>
      <protection hidden="1"/>
    </xf>
    <xf numFmtId="0" fontId="15" fillId="2" borderId="17" xfId="0" applyFont="1" applyFill="1" applyBorder="1" applyAlignment="1" applyProtection="1">
      <alignment horizontal="center" vertical="center" wrapText="1"/>
      <protection hidden="1"/>
    </xf>
    <xf numFmtId="0" fontId="0" fillId="2" borderId="9" xfId="0" applyFill="1" applyBorder="1" applyAlignment="1" applyProtection="1">
      <alignment horizontal="center"/>
      <protection locked="0" hidden="1"/>
    </xf>
    <xf numFmtId="0" fontId="0" fillId="2" borderId="18" xfId="0" applyFill="1" applyBorder="1" applyAlignment="1" applyProtection="1">
      <alignment horizontal="left"/>
      <protection locked="0" hidden="1"/>
    </xf>
    <xf numFmtId="0" fontId="0" fillId="2" borderId="19" xfId="0" applyFill="1" applyBorder="1" applyAlignment="1" applyProtection="1">
      <alignment horizontal="left"/>
      <protection locked="0" hidden="1"/>
    </xf>
    <xf numFmtId="0" fontId="0" fillId="2" borderId="20" xfId="0" applyFill="1" applyBorder="1" applyAlignment="1" applyProtection="1">
      <alignment horizontal="left"/>
      <protection locked="0" hidden="1"/>
    </xf>
    <xf numFmtId="14" fontId="0" fillId="2" borderId="9" xfId="0" applyNumberFormat="1" applyFill="1" applyBorder="1" applyAlignment="1" applyProtection="1">
      <alignment horizontal="center"/>
      <protection locked="0" hidden="1"/>
    </xf>
    <xf numFmtId="0" fontId="8" fillId="6" borderId="9" xfId="0" applyFont="1" applyFill="1" applyBorder="1" applyAlignment="1" applyProtection="1">
      <alignment horizontal="center" vertical="center"/>
      <protection hidden="1"/>
    </xf>
    <xf numFmtId="0" fontId="7" fillId="6" borderId="9" xfId="0" applyFont="1" applyFill="1" applyBorder="1" applyAlignment="1" applyProtection="1">
      <alignment horizontal="center" vertical="center"/>
      <protection hidden="1"/>
    </xf>
    <xf numFmtId="0" fontId="7" fillId="6" borderId="18" xfId="0" applyFont="1" applyFill="1" applyBorder="1" applyAlignment="1" applyProtection="1">
      <alignment horizontal="center"/>
      <protection hidden="1"/>
    </xf>
    <xf numFmtId="0" fontId="7" fillId="6" borderId="20" xfId="0" applyFont="1" applyFill="1" applyBorder="1" applyAlignment="1" applyProtection="1">
      <alignment horizontal="center"/>
      <protection hidden="1"/>
    </xf>
    <xf numFmtId="0" fontId="0" fillId="7" borderId="22" xfId="0" applyFill="1" applyBorder="1" applyAlignment="1" applyProtection="1">
      <alignment horizontal="left" wrapText="1"/>
      <protection hidden="1"/>
    </xf>
    <xf numFmtId="0" fontId="0" fillId="7" borderId="21" xfId="0" applyFill="1" applyBorder="1" applyAlignment="1" applyProtection="1">
      <alignment horizontal="left" wrapText="1"/>
      <protection hidden="1"/>
    </xf>
    <xf numFmtId="1" fontId="0" fillId="5" borderId="22" xfId="0" applyNumberFormat="1" applyFill="1" applyBorder="1" applyAlignment="1" applyProtection="1">
      <alignment horizontal="center" vertical="center"/>
      <protection hidden="1"/>
    </xf>
    <xf numFmtId="1" fontId="0" fillId="5" borderId="21" xfId="0" applyNumberFormat="1" applyFill="1" applyBorder="1" applyAlignment="1" applyProtection="1">
      <alignment horizontal="center" vertical="center"/>
      <protection hidden="1"/>
    </xf>
    <xf numFmtId="0" fontId="0" fillId="5" borderId="22" xfId="0" applyFill="1" applyBorder="1" applyAlignment="1" applyProtection="1">
      <alignment horizontal="center" vertical="center"/>
      <protection hidden="1"/>
    </xf>
    <xf numFmtId="0" fontId="0" fillId="5" borderId="21" xfId="0" applyFill="1" applyBorder="1" applyAlignment="1" applyProtection="1">
      <alignment horizontal="center" vertical="center"/>
      <protection hidden="1"/>
    </xf>
    <xf numFmtId="0" fontId="0" fillId="7" borderId="22" xfId="0" applyFill="1" applyBorder="1" applyAlignment="1" applyProtection="1">
      <alignment horizontal="left" vertical="center" wrapText="1"/>
      <protection hidden="1"/>
    </xf>
    <xf numFmtId="0" fontId="0" fillId="7" borderId="21" xfId="0" applyFill="1" applyBorder="1" applyAlignment="1" applyProtection="1">
      <alignment horizontal="left" vertical="center" wrapText="1"/>
      <protection hidden="1"/>
    </xf>
    <xf numFmtId="0" fontId="0" fillId="2" borderId="22" xfId="0" applyFill="1" applyBorder="1" applyAlignment="1" applyProtection="1">
      <alignment horizontal="center" vertical="center"/>
      <protection locked="0" hidden="1"/>
    </xf>
    <xf numFmtId="0" fontId="0" fillId="2" borderId="21" xfId="0" applyFill="1" applyBorder="1" applyAlignment="1" applyProtection="1">
      <alignment horizontal="center" vertical="center"/>
      <protection locked="0" hidden="1"/>
    </xf>
    <xf numFmtId="0" fontId="15" fillId="7" borderId="22" xfId="0" applyFont="1" applyFill="1" applyBorder="1" applyAlignment="1" applyProtection="1">
      <alignment horizontal="left" wrapText="1"/>
      <protection hidden="1"/>
    </xf>
    <xf numFmtId="0" fontId="15" fillId="7" borderId="21" xfId="0" applyFont="1" applyFill="1" applyBorder="1" applyAlignment="1" applyProtection="1">
      <alignment horizontal="left" wrapText="1"/>
      <protection hidden="1"/>
    </xf>
    <xf numFmtId="0" fontId="15" fillId="7" borderId="18" xfId="0" applyFont="1" applyFill="1" applyBorder="1" applyAlignment="1" applyProtection="1">
      <alignment horizontal="left" vertical="center"/>
      <protection hidden="1"/>
    </xf>
    <xf numFmtId="0" fontId="15" fillId="7" borderId="20" xfId="0" applyFont="1" applyFill="1" applyBorder="1" applyAlignment="1" applyProtection="1">
      <alignment horizontal="left" vertical="center"/>
      <protection hidden="1"/>
    </xf>
    <xf numFmtId="0" fontId="15" fillId="7" borderId="18" xfId="0" applyFont="1" applyFill="1" applyBorder="1" applyAlignment="1" applyProtection="1">
      <alignment horizontal="left" vertical="top" wrapText="1"/>
      <protection hidden="1"/>
    </xf>
    <xf numFmtId="0" fontId="15" fillId="7" borderId="20" xfId="0" applyFont="1" applyFill="1" applyBorder="1" applyAlignment="1" applyProtection="1">
      <alignment horizontal="left" vertical="top" wrapText="1"/>
      <protection hidden="1"/>
    </xf>
    <xf numFmtId="0" fontId="15" fillId="7" borderId="18" xfId="0" applyFont="1" applyFill="1" applyBorder="1" applyAlignment="1" applyProtection="1">
      <alignment horizontal="left" vertical="center" wrapText="1"/>
      <protection hidden="1"/>
    </xf>
    <xf numFmtId="0" fontId="15" fillId="7" borderId="20" xfId="0" applyFont="1" applyFill="1" applyBorder="1" applyAlignment="1" applyProtection="1">
      <alignment horizontal="left" vertical="center" wrapText="1"/>
      <protection hidden="1"/>
    </xf>
    <xf numFmtId="0" fontId="15" fillId="7" borderId="22" xfId="0" applyFont="1" applyFill="1" applyBorder="1" applyAlignment="1" applyProtection="1">
      <alignment horizontal="left" vertical="center" wrapText="1"/>
      <protection hidden="1"/>
    </xf>
    <xf numFmtId="0" fontId="15" fillId="7" borderId="21" xfId="0" applyFont="1" applyFill="1" applyBorder="1" applyAlignment="1" applyProtection="1">
      <alignment horizontal="left" vertical="center" wrapText="1"/>
      <protection hidden="1"/>
    </xf>
    <xf numFmtId="164" fontId="0" fillId="9" borderId="22" xfId="0" applyNumberFormat="1" applyFill="1" applyBorder="1" applyAlignment="1" applyProtection="1">
      <alignment horizontal="center" vertical="center"/>
      <protection hidden="1"/>
    </xf>
    <xf numFmtId="164" fontId="0" fillId="9" borderId="21" xfId="0" applyNumberFormat="1" applyFill="1" applyBorder="1" applyAlignment="1" applyProtection="1">
      <alignment horizontal="center" vertical="center"/>
      <protection hidden="1"/>
    </xf>
    <xf numFmtId="0" fontId="0" fillId="7" borderId="22" xfId="0" applyFill="1" applyBorder="1" applyAlignment="1" applyProtection="1">
      <alignment horizontal="center" vertical="center"/>
      <protection hidden="1"/>
    </xf>
    <xf numFmtId="0" fontId="0" fillId="7" borderId="21" xfId="0" applyFill="1" applyBorder="1" applyAlignment="1" applyProtection="1">
      <alignment horizontal="center" vertical="center"/>
      <protection hidden="1"/>
    </xf>
    <xf numFmtId="1" fontId="0" fillId="9" borderId="22" xfId="0" applyNumberFormat="1" applyFill="1" applyBorder="1" applyAlignment="1" applyProtection="1">
      <alignment horizontal="center" vertical="center"/>
      <protection hidden="1"/>
    </xf>
    <xf numFmtId="1" fontId="0" fillId="9" borderId="21" xfId="0" applyNumberFormat="1" applyFill="1" applyBorder="1" applyAlignment="1" applyProtection="1">
      <alignment horizontal="center" vertical="center"/>
      <protection hidden="1"/>
    </xf>
    <xf numFmtId="0" fontId="8" fillId="8" borderId="10" xfId="0" applyFont="1" applyFill="1" applyBorder="1" applyAlignment="1" applyProtection="1">
      <alignment horizontal="center" vertical="center"/>
      <protection hidden="1"/>
    </xf>
    <xf numFmtId="0" fontId="8" fillId="8" borderId="11" xfId="0" applyFont="1" applyFill="1" applyBorder="1" applyAlignment="1" applyProtection="1">
      <alignment horizontal="center" vertical="center"/>
      <protection hidden="1"/>
    </xf>
    <xf numFmtId="0" fontId="8" fillId="8" borderId="12" xfId="0" applyFont="1" applyFill="1" applyBorder="1" applyAlignment="1" applyProtection="1">
      <alignment horizontal="center" vertical="center"/>
      <protection hidden="1"/>
    </xf>
    <xf numFmtId="0" fontId="8" fillId="8" borderId="15" xfId="0" applyFont="1" applyFill="1" applyBorder="1" applyAlignment="1" applyProtection="1">
      <alignment horizontal="center" vertical="center"/>
      <protection hidden="1"/>
    </xf>
    <xf numFmtId="0" fontId="8" fillId="8" borderId="16" xfId="0" applyFont="1" applyFill="1" applyBorder="1" applyAlignment="1" applyProtection="1">
      <alignment horizontal="center" vertical="center"/>
      <protection hidden="1"/>
    </xf>
    <xf numFmtId="0" fontId="8" fillId="8" borderId="17" xfId="0" applyFont="1" applyFill="1" applyBorder="1" applyAlignment="1" applyProtection="1">
      <alignment horizontal="center" vertical="center"/>
      <protection hidden="1"/>
    </xf>
    <xf numFmtId="0" fontId="15" fillId="7" borderId="10" xfId="0" applyFont="1" applyFill="1" applyBorder="1" applyAlignment="1" applyProtection="1">
      <alignment horizontal="left" vertical="center" wrapText="1"/>
      <protection hidden="1"/>
    </xf>
    <xf numFmtId="0" fontId="15" fillId="7" borderId="12" xfId="0" applyFont="1" applyFill="1" applyBorder="1" applyAlignment="1" applyProtection="1">
      <alignment horizontal="left" vertical="center" wrapText="1"/>
      <protection hidden="1"/>
    </xf>
    <xf numFmtId="0" fontId="15" fillId="7" borderId="15" xfId="0" applyFont="1" applyFill="1" applyBorder="1" applyAlignment="1" applyProtection="1">
      <alignment horizontal="left" vertical="center" wrapText="1"/>
      <protection hidden="1"/>
    </xf>
    <xf numFmtId="0" fontId="15" fillId="7" borderId="17" xfId="0" applyFont="1" applyFill="1" applyBorder="1" applyAlignment="1" applyProtection="1">
      <alignment horizontal="left" vertical="center" wrapText="1"/>
      <protection hidden="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vertical="center" textRotation="180"/>
    </xf>
    <xf numFmtId="0" fontId="0" fillId="0" borderId="0" xfId="0" applyAlignment="1">
      <alignment horizontal="left"/>
    </xf>
    <xf numFmtId="0" fontId="3" fillId="3" borderId="1" xfId="0" applyFont="1" applyFill="1" applyBorder="1" applyAlignment="1">
      <alignment horizontal="center" vertical="center"/>
    </xf>
    <xf numFmtId="0" fontId="0" fillId="3" borderId="5" xfId="0" applyFill="1" applyBorder="1" applyAlignment="1">
      <alignment horizontal="center" vertical="center"/>
    </xf>
    <xf numFmtId="0" fontId="3" fillId="4" borderId="2" xfId="0" applyFont="1" applyFill="1" applyBorder="1" applyAlignment="1">
      <alignment horizontal="left" vertical="center"/>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4" borderId="8" xfId="0" applyFill="1" applyBorder="1" applyAlignment="1">
      <alignment horizontal="left" vertical="center"/>
    </xf>
  </cellXfs>
  <cellStyles count="5">
    <cellStyle name="Dezimal 2" xfId="2"/>
    <cellStyle name="Standard 2" xfId="3"/>
    <cellStyle name="Standard 3" xfId="4"/>
    <cellStyle name="Обычный" xfId="0" builtinId="0"/>
    <cellStyle name="Процентный" xfId="1" builtinId="5"/>
  </cellStyles>
  <dxfs count="6">
    <dxf>
      <numFmt numFmtId="2" formatCode="0.00"/>
    </dxf>
    <dxf>
      <numFmt numFmtId="2" formatCode="0.00"/>
    </dxf>
    <dxf>
      <numFmt numFmtId="2" formatCode="0.00"/>
    </dxf>
    <dxf>
      <fill>
        <patternFill>
          <bgColor rgb="FFFFC000"/>
        </patternFill>
      </fill>
    </dxf>
    <dxf>
      <fill>
        <patternFill>
          <bgColor rgb="FFFF0000"/>
        </patternFill>
      </fill>
    </dxf>
    <dxf>
      <fill>
        <patternFill>
          <bgColor rgb="FFFFFFB9"/>
        </patternFill>
      </fill>
    </dxf>
  </dxfs>
  <tableStyles count="0" defaultTableStyle="TableStyleMedium9" defaultPivotStyle="PivotStyleLight16"/>
  <colors>
    <mruColors>
      <color rgb="FFFFBDBD"/>
      <color rgb="FFFF5B5B"/>
      <color rgb="FFFFFFB9"/>
      <color rgb="FFFFFF71"/>
      <color rgb="FFFF3333"/>
      <color rgb="FFFF4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4" name="Tabelle4" displayName="Tabelle4" ref="E52:E58" totalsRowShown="0">
  <autoFilter ref="E52:E58"/>
  <tableColumns count="1">
    <tableColumn id="1" name="Verbundrohr" dataDxfId="2">
      <calculatedColumnFormula>(4*(Deckblatt!$C$105/(3600*1000)))/(POWER(Blatt2!P53,2)*PI())</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5" name="Tabelle5" displayName="Tabelle5" ref="E60:E68" totalsRowShown="0">
  <autoFilter ref="E60:E68"/>
  <tableColumns count="1">
    <tableColumn id="1" name="C_Stahlrohr" dataDxfId="1">
      <calculatedColumnFormula>(4*(Deckblatt!$C$105/(3600*1000)))/(POWER(Blatt2!P61,2)*PI())</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6" name="Tabelle6" displayName="Tabelle6" ref="E70:E80" totalsRowShown="0">
  <autoFilter ref="E70:E80"/>
  <tableColumns count="1">
    <tableColumn id="1" name="Gewinderohr" dataDxfId="0">
      <calculatedColumnFormula>(4*(Deckblatt!$C$105/(3600*1000)))/(POWER(Blatt2!P71,2)*PI())</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J500"/>
  <sheetViews>
    <sheetView windowProtection="1" tabSelected="1" view="pageLayout" topLeftCell="A52" zoomScaleNormal="130" workbookViewId="0">
      <selection activeCell="C54" sqref="C54:I54"/>
    </sheetView>
  </sheetViews>
  <sheetFormatPr defaultColWidth="10.140625" defaultRowHeight="15"/>
  <cols>
    <col min="1" max="1" width="2.5703125" style="13" customWidth="1"/>
    <col min="2" max="2" width="23.42578125" style="14" customWidth="1"/>
    <col min="3" max="3" width="8.140625" style="14" customWidth="1"/>
    <col min="4" max="4" width="7.85546875" style="14" bestFit="1" customWidth="1"/>
    <col min="5" max="5" width="5.7109375" style="14" customWidth="1"/>
    <col min="6" max="6" width="7.7109375" style="14" customWidth="1"/>
    <col min="7" max="7" width="9.42578125" style="14" customWidth="1"/>
    <col min="8" max="8" width="10.5703125" style="14" customWidth="1"/>
    <col min="9" max="9" width="4" style="14" customWidth="1"/>
    <col min="10" max="10" width="2.42578125" style="13" customWidth="1"/>
    <col min="11" max="16384" width="10.140625" style="14"/>
  </cols>
  <sheetData>
    <row r="1" spans="1:10" ht="6.95" customHeight="1">
      <c r="A1" s="19"/>
      <c r="B1" s="20"/>
      <c r="C1" s="20"/>
      <c r="D1" s="20"/>
      <c r="E1" s="20"/>
      <c r="F1" s="20"/>
      <c r="G1" s="20"/>
      <c r="H1" s="20"/>
      <c r="I1" s="20"/>
      <c r="J1" s="21"/>
    </row>
    <row r="2" spans="1:10" ht="15" customHeight="1">
      <c r="A2" s="22"/>
      <c r="B2" s="81" t="s">
        <v>118</v>
      </c>
      <c r="C2" s="82"/>
      <c r="D2" s="82"/>
      <c r="E2" s="82"/>
      <c r="F2" s="82"/>
      <c r="G2" s="82"/>
      <c r="H2" s="82"/>
      <c r="I2" s="83"/>
      <c r="J2" s="23"/>
    </row>
    <row r="3" spans="1:10" ht="12" customHeight="1">
      <c r="A3" s="22"/>
      <c r="B3" s="84"/>
      <c r="C3" s="85"/>
      <c r="D3" s="85"/>
      <c r="E3" s="85"/>
      <c r="F3" s="85"/>
      <c r="G3" s="85"/>
      <c r="H3" s="85"/>
      <c r="I3" s="86"/>
      <c r="J3" s="23"/>
    </row>
    <row r="4" spans="1:10" ht="15" customHeight="1">
      <c r="A4" s="22"/>
      <c r="B4" s="87" t="s">
        <v>119</v>
      </c>
      <c r="C4" s="88"/>
      <c r="D4" s="88"/>
      <c r="E4" s="88"/>
      <c r="F4" s="88"/>
      <c r="G4" s="88"/>
      <c r="H4" s="88"/>
      <c r="I4" s="89"/>
      <c r="J4" s="23"/>
    </row>
    <row r="5" spans="1:10">
      <c r="A5" s="22"/>
      <c r="B5" s="90"/>
      <c r="C5" s="91"/>
      <c r="D5" s="91"/>
      <c r="E5" s="91"/>
      <c r="F5" s="91"/>
      <c r="G5" s="91"/>
      <c r="H5" s="91"/>
      <c r="I5" s="92"/>
      <c r="J5" s="23"/>
    </row>
    <row r="6" spans="1:10">
      <c r="A6" s="22"/>
      <c r="B6" s="90"/>
      <c r="C6" s="91"/>
      <c r="D6" s="91"/>
      <c r="E6" s="91"/>
      <c r="F6" s="91"/>
      <c r="G6" s="91"/>
      <c r="H6" s="91"/>
      <c r="I6" s="92"/>
      <c r="J6" s="23"/>
    </row>
    <row r="7" spans="1:10">
      <c r="A7" s="22"/>
      <c r="B7" s="90"/>
      <c r="C7" s="91"/>
      <c r="D7" s="91"/>
      <c r="E7" s="91"/>
      <c r="F7" s="91"/>
      <c r="G7" s="91"/>
      <c r="H7" s="91"/>
      <c r="I7" s="92"/>
      <c r="J7" s="23"/>
    </row>
    <row r="8" spans="1:10" ht="21.95" customHeight="1">
      <c r="A8" s="22"/>
      <c r="B8" s="93"/>
      <c r="C8" s="94"/>
      <c r="D8" s="94"/>
      <c r="E8" s="94"/>
      <c r="F8" s="94"/>
      <c r="G8" s="94"/>
      <c r="H8" s="94"/>
      <c r="I8" s="95"/>
      <c r="J8" s="23"/>
    </row>
    <row r="9" spans="1:10" ht="9.75" customHeight="1">
      <c r="A9" s="22"/>
      <c r="B9" s="24"/>
      <c r="C9" s="24"/>
      <c r="D9" s="24"/>
      <c r="E9" s="24"/>
      <c r="F9" s="24"/>
      <c r="G9" s="24"/>
      <c r="H9" s="50"/>
      <c r="I9" s="24"/>
      <c r="J9" s="23"/>
    </row>
    <row r="10" spans="1:10" ht="13.5" customHeight="1">
      <c r="A10" s="22"/>
      <c r="B10" s="81" t="s">
        <v>120</v>
      </c>
      <c r="C10" s="82"/>
      <c r="D10" s="82"/>
      <c r="E10" s="82"/>
      <c r="F10" s="82"/>
      <c r="G10" s="82"/>
      <c r="H10" s="82"/>
      <c r="I10" s="83"/>
      <c r="J10" s="23"/>
    </row>
    <row r="11" spans="1:10" ht="10.5" customHeight="1">
      <c r="A11" s="22"/>
      <c r="B11" s="96"/>
      <c r="C11" s="97"/>
      <c r="D11" s="97"/>
      <c r="E11" s="97"/>
      <c r="F11" s="97"/>
      <c r="G11" s="97"/>
      <c r="H11" s="97"/>
      <c r="I11" s="98"/>
      <c r="J11" s="23"/>
    </row>
    <row r="12" spans="1:10" ht="15" customHeight="1">
      <c r="A12" s="22"/>
      <c r="B12" s="99" t="s">
        <v>121</v>
      </c>
      <c r="C12" s="99"/>
      <c r="D12" s="99"/>
      <c r="E12" s="99"/>
      <c r="F12" s="99"/>
      <c r="G12" s="99"/>
      <c r="H12" s="99"/>
      <c r="I12" s="99"/>
      <c r="J12" s="23"/>
    </row>
    <row r="13" spans="1:10">
      <c r="A13" s="22"/>
      <c r="B13" s="99"/>
      <c r="C13" s="99"/>
      <c r="D13" s="99"/>
      <c r="E13" s="99"/>
      <c r="F13" s="99"/>
      <c r="G13" s="99"/>
      <c r="H13" s="99"/>
      <c r="I13" s="99"/>
      <c r="J13" s="23"/>
    </row>
    <row r="14" spans="1:10">
      <c r="A14" s="22"/>
      <c r="B14" s="99"/>
      <c r="C14" s="99"/>
      <c r="D14" s="99"/>
      <c r="E14" s="99"/>
      <c r="F14" s="99"/>
      <c r="G14" s="99"/>
      <c r="H14" s="99"/>
      <c r="I14" s="99"/>
      <c r="J14" s="23"/>
    </row>
    <row r="15" spans="1:10">
      <c r="A15" s="22"/>
      <c r="B15" s="99"/>
      <c r="C15" s="99"/>
      <c r="D15" s="99"/>
      <c r="E15" s="99"/>
      <c r="F15" s="99"/>
      <c r="G15" s="99"/>
      <c r="H15" s="99"/>
      <c r="I15" s="99"/>
      <c r="J15" s="23"/>
    </row>
    <row r="16" spans="1:10">
      <c r="A16" s="22"/>
      <c r="B16" s="99"/>
      <c r="C16" s="99"/>
      <c r="D16" s="99"/>
      <c r="E16" s="99"/>
      <c r="F16" s="99"/>
      <c r="G16" s="99"/>
      <c r="H16" s="99"/>
      <c r="I16" s="99"/>
      <c r="J16" s="23"/>
    </row>
    <row r="17" spans="1:10">
      <c r="A17" s="22"/>
      <c r="B17" s="99"/>
      <c r="C17" s="99"/>
      <c r="D17" s="99"/>
      <c r="E17" s="99"/>
      <c r="F17" s="99"/>
      <c r="G17" s="99"/>
      <c r="H17" s="99"/>
      <c r="I17" s="99"/>
      <c r="J17" s="23"/>
    </row>
    <row r="18" spans="1:10" ht="9.75" customHeight="1">
      <c r="A18" s="22"/>
      <c r="B18" s="44"/>
      <c r="C18" s="44"/>
      <c r="D18" s="44"/>
      <c r="E18" s="44"/>
      <c r="F18" s="44"/>
      <c r="G18" s="44"/>
      <c r="H18" s="51"/>
      <c r="I18" s="44"/>
      <c r="J18" s="23"/>
    </row>
    <row r="19" spans="1:10" ht="12" customHeight="1">
      <c r="A19" s="22"/>
      <c r="B19" s="72" t="s">
        <v>122</v>
      </c>
      <c r="C19" s="73"/>
      <c r="D19" s="73"/>
      <c r="E19" s="73"/>
      <c r="F19" s="73"/>
      <c r="G19" s="73"/>
      <c r="H19" s="73"/>
      <c r="I19" s="74"/>
      <c r="J19" s="23"/>
    </row>
    <row r="20" spans="1:10" ht="10.5" customHeight="1">
      <c r="A20" s="22"/>
      <c r="B20" s="75"/>
      <c r="C20" s="76"/>
      <c r="D20" s="76"/>
      <c r="E20" s="76"/>
      <c r="F20" s="76"/>
      <c r="G20" s="76"/>
      <c r="H20" s="76"/>
      <c r="I20" s="77"/>
      <c r="J20" s="23"/>
    </row>
    <row r="21" spans="1:10" ht="15" customHeight="1">
      <c r="A21" s="22"/>
      <c r="B21" s="100" t="s">
        <v>123</v>
      </c>
      <c r="C21" s="101"/>
      <c r="D21" s="101"/>
      <c r="E21" s="101"/>
      <c r="F21" s="101"/>
      <c r="G21" s="101"/>
      <c r="H21" s="101"/>
      <c r="I21" s="102"/>
      <c r="J21" s="23"/>
    </row>
    <row r="22" spans="1:10" ht="15" customHeight="1">
      <c r="A22" s="22"/>
      <c r="B22" s="103"/>
      <c r="C22" s="104"/>
      <c r="D22" s="104"/>
      <c r="E22" s="104"/>
      <c r="F22" s="104"/>
      <c r="G22" s="104"/>
      <c r="H22" s="104"/>
      <c r="I22" s="105"/>
      <c r="J22" s="23"/>
    </row>
    <row r="23" spans="1:10">
      <c r="A23" s="22"/>
      <c r="B23" s="103"/>
      <c r="C23" s="104"/>
      <c r="D23" s="104"/>
      <c r="E23" s="104"/>
      <c r="F23" s="104"/>
      <c r="G23" s="104"/>
      <c r="H23" s="104"/>
      <c r="I23" s="105"/>
      <c r="J23" s="23"/>
    </row>
    <row r="24" spans="1:10">
      <c r="A24" s="22"/>
      <c r="B24" s="103"/>
      <c r="C24" s="104"/>
      <c r="D24" s="104"/>
      <c r="E24" s="104"/>
      <c r="F24" s="104"/>
      <c r="G24" s="104"/>
      <c r="H24" s="104"/>
      <c r="I24" s="105"/>
      <c r="J24" s="23"/>
    </row>
    <row r="25" spans="1:10" ht="30.75" customHeight="1">
      <c r="A25" s="22"/>
      <c r="B25" s="106"/>
      <c r="C25" s="107"/>
      <c r="D25" s="107"/>
      <c r="E25" s="107"/>
      <c r="F25" s="107"/>
      <c r="G25" s="107"/>
      <c r="H25" s="107"/>
      <c r="I25" s="108"/>
      <c r="J25" s="23"/>
    </row>
    <row r="26" spans="1:10" ht="11.25" customHeight="1">
      <c r="A26" s="22"/>
      <c r="B26" s="13"/>
      <c r="C26" s="13"/>
      <c r="D26" s="13"/>
      <c r="E26" s="13"/>
      <c r="F26" s="13"/>
      <c r="G26" s="13"/>
      <c r="H26" s="52"/>
      <c r="I26" s="13"/>
      <c r="J26" s="23"/>
    </row>
    <row r="27" spans="1:10" ht="15" customHeight="1">
      <c r="A27" s="22"/>
      <c r="B27" s="71" t="s">
        <v>124</v>
      </c>
      <c r="C27" s="71"/>
      <c r="D27" s="71"/>
      <c r="E27" s="71"/>
      <c r="F27" s="71"/>
      <c r="G27" s="71"/>
      <c r="H27" s="71"/>
      <c r="I27" s="71"/>
      <c r="J27" s="45"/>
    </row>
    <row r="28" spans="1:10" ht="10.5" customHeight="1">
      <c r="A28" s="22"/>
      <c r="B28" s="71"/>
      <c r="C28" s="71"/>
      <c r="D28" s="71"/>
      <c r="E28" s="71"/>
      <c r="F28" s="71"/>
      <c r="G28" s="71"/>
      <c r="H28" s="71"/>
      <c r="I28" s="71"/>
      <c r="J28" s="23"/>
    </row>
    <row r="29" spans="1:10" ht="15" customHeight="1">
      <c r="A29" s="22"/>
      <c r="B29" s="78" t="s">
        <v>125</v>
      </c>
      <c r="C29" s="78"/>
      <c r="D29" s="78"/>
      <c r="E29" s="78"/>
      <c r="F29" s="78"/>
      <c r="G29" s="78"/>
      <c r="H29" s="78"/>
      <c r="I29" s="78"/>
      <c r="J29" s="23"/>
    </row>
    <row r="30" spans="1:10" ht="15" customHeight="1">
      <c r="A30" s="22"/>
      <c r="B30" s="78"/>
      <c r="C30" s="78"/>
      <c r="D30" s="78"/>
      <c r="E30" s="78"/>
      <c r="F30" s="78"/>
      <c r="G30" s="78"/>
      <c r="H30" s="78"/>
      <c r="I30" s="78"/>
      <c r="J30" s="23"/>
    </row>
    <row r="31" spans="1:10">
      <c r="A31" s="22"/>
      <c r="B31" s="78"/>
      <c r="C31" s="78"/>
      <c r="D31" s="78"/>
      <c r="E31" s="78"/>
      <c r="F31" s="78"/>
      <c r="G31" s="78"/>
      <c r="H31" s="78"/>
      <c r="I31" s="78"/>
      <c r="J31" s="23"/>
    </row>
    <row r="32" spans="1:10">
      <c r="A32" s="22"/>
      <c r="B32" s="78"/>
      <c r="C32" s="78"/>
      <c r="D32" s="78"/>
      <c r="E32" s="78"/>
      <c r="F32" s="78"/>
      <c r="G32" s="78"/>
      <c r="H32" s="78"/>
      <c r="I32" s="78"/>
      <c r="J32" s="23"/>
    </row>
    <row r="33" spans="1:10">
      <c r="A33" s="22"/>
      <c r="B33" s="78"/>
      <c r="C33" s="78"/>
      <c r="D33" s="78"/>
      <c r="E33" s="78"/>
      <c r="F33" s="78"/>
      <c r="G33" s="78"/>
      <c r="H33" s="78"/>
      <c r="I33" s="78"/>
      <c r="J33" s="23"/>
    </row>
    <row r="34" spans="1:10" ht="24" customHeight="1">
      <c r="A34" s="22"/>
      <c r="B34" s="78"/>
      <c r="C34" s="78"/>
      <c r="D34" s="78"/>
      <c r="E34" s="78"/>
      <c r="F34" s="78"/>
      <c r="G34" s="78"/>
      <c r="H34" s="78"/>
      <c r="I34" s="78"/>
      <c r="J34" s="23"/>
    </row>
    <row r="35" spans="1:10" ht="11.25" customHeight="1">
      <c r="A35" s="22"/>
      <c r="B35" s="24"/>
      <c r="C35" s="24"/>
      <c r="D35" s="24"/>
      <c r="E35" s="24"/>
      <c r="F35" s="24"/>
      <c r="G35" s="24"/>
      <c r="H35" s="50"/>
      <c r="I35" s="24"/>
      <c r="J35" s="23"/>
    </row>
    <row r="36" spans="1:10" ht="22.5" customHeight="1">
      <c r="A36" s="22"/>
      <c r="B36" s="72" t="s">
        <v>126</v>
      </c>
      <c r="C36" s="73"/>
      <c r="D36" s="73"/>
      <c r="E36" s="73"/>
      <c r="F36" s="73"/>
      <c r="G36" s="73"/>
      <c r="H36" s="73"/>
      <c r="I36" s="74"/>
      <c r="J36" s="23"/>
    </row>
    <row r="37" spans="1:10" ht="22.5" customHeight="1">
      <c r="A37" s="22"/>
      <c r="B37" s="75"/>
      <c r="C37" s="76"/>
      <c r="D37" s="76"/>
      <c r="E37" s="76"/>
      <c r="F37" s="76"/>
      <c r="G37" s="76"/>
      <c r="H37" s="76"/>
      <c r="I37" s="77"/>
      <c r="J37" s="23"/>
    </row>
    <row r="38" spans="1:10" ht="15" customHeight="1">
      <c r="A38" s="22"/>
      <c r="B38" s="78" t="s">
        <v>127</v>
      </c>
      <c r="C38" s="79"/>
      <c r="D38" s="79"/>
      <c r="E38" s="79"/>
      <c r="F38" s="79"/>
      <c r="G38" s="79"/>
      <c r="H38" s="79"/>
      <c r="I38" s="79"/>
      <c r="J38" s="23"/>
    </row>
    <row r="39" spans="1:10">
      <c r="A39" s="22"/>
      <c r="B39" s="79"/>
      <c r="C39" s="79"/>
      <c r="D39" s="79"/>
      <c r="E39" s="79"/>
      <c r="F39" s="79"/>
      <c r="G39" s="79"/>
      <c r="H39" s="79"/>
      <c r="I39" s="79"/>
      <c r="J39" s="23"/>
    </row>
    <row r="40" spans="1:10">
      <c r="A40" s="22"/>
      <c r="B40" s="79"/>
      <c r="C40" s="79"/>
      <c r="D40" s="79"/>
      <c r="E40" s="79"/>
      <c r="F40" s="79"/>
      <c r="G40" s="79"/>
      <c r="H40" s="79"/>
      <c r="I40" s="79"/>
      <c r="J40" s="23"/>
    </row>
    <row r="41" spans="1:10">
      <c r="A41" s="22"/>
      <c r="B41" s="79"/>
      <c r="C41" s="79"/>
      <c r="D41" s="79"/>
      <c r="E41" s="79"/>
      <c r="F41" s="79"/>
      <c r="G41" s="79"/>
      <c r="H41" s="79"/>
      <c r="I41" s="79"/>
      <c r="J41" s="23"/>
    </row>
    <row r="42" spans="1:10">
      <c r="A42" s="22"/>
      <c r="B42" s="79"/>
      <c r="C42" s="79"/>
      <c r="D42" s="79"/>
      <c r="E42" s="79"/>
      <c r="F42" s="79"/>
      <c r="G42" s="79"/>
      <c r="H42" s="79"/>
      <c r="I42" s="79"/>
      <c r="J42" s="23"/>
    </row>
    <row r="43" spans="1:10">
      <c r="A43" s="22"/>
      <c r="B43" s="79"/>
      <c r="C43" s="79"/>
      <c r="D43" s="79"/>
      <c r="E43" s="79"/>
      <c r="F43" s="79"/>
      <c r="G43" s="79"/>
      <c r="H43" s="79"/>
      <c r="I43" s="79"/>
      <c r="J43" s="23"/>
    </row>
    <row r="44" spans="1:10">
      <c r="A44" s="22"/>
      <c r="B44" s="79"/>
      <c r="C44" s="79"/>
      <c r="D44" s="79"/>
      <c r="E44" s="79"/>
      <c r="F44" s="79"/>
      <c r="G44" s="79"/>
      <c r="H44" s="79"/>
      <c r="I44" s="79"/>
      <c r="J44" s="23"/>
    </row>
    <row r="45" spans="1:10" ht="12" customHeight="1">
      <c r="A45" s="22"/>
      <c r="B45" s="24"/>
      <c r="C45" s="24"/>
      <c r="D45" s="24"/>
      <c r="E45" s="24"/>
      <c r="F45" s="24"/>
      <c r="G45" s="24"/>
      <c r="H45" s="50"/>
      <c r="I45" s="24"/>
      <c r="J45" s="23"/>
    </row>
    <row r="46" spans="1:10" ht="15" customHeight="1">
      <c r="A46" s="22"/>
      <c r="B46" s="80" t="s">
        <v>128</v>
      </c>
      <c r="C46" s="80"/>
      <c r="D46" s="80"/>
      <c r="E46" s="80"/>
      <c r="F46" s="80"/>
      <c r="G46" s="80"/>
      <c r="H46" s="80"/>
      <c r="I46" s="80"/>
      <c r="J46" s="23"/>
    </row>
    <row r="47" spans="1:10">
      <c r="A47" s="22"/>
      <c r="B47" s="80"/>
      <c r="C47" s="80"/>
      <c r="D47" s="80"/>
      <c r="E47" s="80"/>
      <c r="F47" s="80"/>
      <c r="G47" s="80"/>
      <c r="H47" s="80"/>
      <c r="I47" s="80"/>
      <c r="J47" s="23"/>
    </row>
    <row r="48" spans="1:10">
      <c r="A48" s="22"/>
      <c r="B48" s="80"/>
      <c r="C48" s="80"/>
      <c r="D48" s="80"/>
      <c r="E48" s="80"/>
      <c r="F48" s="80"/>
      <c r="G48" s="80"/>
      <c r="H48" s="80"/>
      <c r="I48" s="80"/>
      <c r="J48" s="23"/>
    </row>
    <row r="49" spans="1:10">
      <c r="A49" s="22"/>
      <c r="B49" s="80"/>
      <c r="C49" s="80"/>
      <c r="D49" s="80"/>
      <c r="E49" s="80"/>
      <c r="F49" s="80"/>
      <c r="G49" s="80"/>
      <c r="H49" s="80"/>
      <c r="I49" s="80"/>
      <c r="J49" s="23"/>
    </row>
    <row r="50" spans="1:10">
      <c r="A50" s="26"/>
      <c r="B50" s="80"/>
      <c r="C50" s="80"/>
      <c r="D50" s="80"/>
      <c r="E50" s="80"/>
      <c r="F50" s="80"/>
      <c r="G50" s="80"/>
      <c r="H50" s="80"/>
      <c r="I50" s="80"/>
      <c r="J50" s="28"/>
    </row>
    <row r="51" spans="1:10">
      <c r="A51" s="19"/>
      <c r="B51" s="46"/>
      <c r="C51" s="47"/>
      <c r="D51" s="47"/>
      <c r="E51" s="47"/>
      <c r="F51" s="47"/>
      <c r="G51" s="47"/>
      <c r="H51" s="47"/>
      <c r="I51" s="47"/>
      <c r="J51" s="21"/>
    </row>
    <row r="52" spans="1:10">
      <c r="A52" s="22"/>
      <c r="B52" s="32" t="s">
        <v>129</v>
      </c>
      <c r="C52" s="109">
        <v>1</v>
      </c>
      <c r="D52" s="109"/>
      <c r="E52" s="109"/>
      <c r="F52" s="109"/>
      <c r="G52" s="109"/>
      <c r="H52" s="109"/>
      <c r="I52" s="109"/>
      <c r="J52" s="23"/>
    </row>
    <row r="53" spans="1:10">
      <c r="A53" s="22"/>
      <c r="B53" s="32" t="s">
        <v>130</v>
      </c>
      <c r="C53" s="109">
        <v>1</v>
      </c>
      <c r="D53" s="109"/>
      <c r="E53" s="109"/>
      <c r="F53" s="109"/>
      <c r="G53" s="109"/>
      <c r="H53" s="109"/>
      <c r="I53" s="109"/>
      <c r="J53" s="23"/>
    </row>
    <row r="54" spans="1:10">
      <c r="A54" s="22"/>
      <c r="B54" s="32" t="s">
        <v>131</v>
      </c>
      <c r="C54" s="113" t="s">
        <v>180</v>
      </c>
      <c r="D54" s="109"/>
      <c r="E54" s="109"/>
      <c r="F54" s="109"/>
      <c r="G54" s="109"/>
      <c r="H54" s="109"/>
      <c r="I54" s="109"/>
      <c r="J54" s="23"/>
    </row>
    <row r="55" spans="1:10" ht="9" customHeight="1">
      <c r="A55" s="22"/>
      <c r="B55" s="24"/>
      <c r="C55" s="24"/>
      <c r="D55" s="24"/>
      <c r="E55" s="24"/>
      <c r="F55" s="24"/>
      <c r="G55" s="24"/>
      <c r="H55" s="24"/>
      <c r="I55" s="24"/>
      <c r="J55" s="23"/>
    </row>
    <row r="56" spans="1:10" ht="3.75" customHeight="1">
      <c r="A56" s="22"/>
      <c r="B56" s="13"/>
      <c r="C56" s="13"/>
      <c r="D56" s="24"/>
      <c r="E56" s="24"/>
      <c r="F56" s="24"/>
      <c r="G56" s="24"/>
      <c r="H56" s="24"/>
      <c r="I56" s="24"/>
      <c r="J56" s="23"/>
    </row>
    <row r="57" spans="1:10">
      <c r="A57" s="22"/>
      <c r="B57" s="15" t="s">
        <v>132</v>
      </c>
      <c r="C57" s="49">
        <v>1</v>
      </c>
      <c r="D57" s="24"/>
      <c r="E57" s="24"/>
      <c r="F57" s="24"/>
      <c r="G57" s="24"/>
      <c r="H57" s="24"/>
      <c r="I57" s="24"/>
      <c r="J57" s="23"/>
    </row>
    <row r="58" spans="1:10" ht="15" customHeight="1">
      <c r="A58" s="22"/>
      <c r="B58" s="53" t="s">
        <v>133</v>
      </c>
      <c r="C58" s="70">
        <f>0.03+(0.5/SQRT($C$57))+(0.47*(1/$C$57))</f>
        <v>1</v>
      </c>
      <c r="D58" s="24"/>
      <c r="E58" s="24"/>
      <c r="F58" s="24"/>
      <c r="G58" s="24"/>
      <c r="H58" s="24"/>
      <c r="I58" s="24"/>
      <c r="J58" s="23"/>
    </row>
    <row r="59" spans="1:10" ht="9" customHeight="1">
      <c r="A59" s="22"/>
      <c r="B59" s="24"/>
      <c r="C59" s="24"/>
      <c r="D59" s="24"/>
      <c r="E59" s="24"/>
      <c r="F59" s="24"/>
      <c r="G59" s="24"/>
      <c r="H59" s="24"/>
      <c r="I59" s="24"/>
      <c r="J59" s="23"/>
    </row>
    <row r="60" spans="1:10">
      <c r="A60" s="22"/>
      <c r="B60" s="16" t="s">
        <v>134</v>
      </c>
      <c r="C60" s="24"/>
      <c r="D60" s="24"/>
      <c r="E60" s="24"/>
      <c r="F60" s="116" t="s">
        <v>135</v>
      </c>
      <c r="G60" s="117"/>
      <c r="H60" s="24"/>
      <c r="I60" s="24"/>
      <c r="J60" s="23"/>
    </row>
    <row r="61" spans="1:10" ht="12" customHeight="1">
      <c r="A61" s="22"/>
      <c r="B61" s="24"/>
      <c r="C61" s="24"/>
      <c r="D61" s="24"/>
      <c r="E61" s="24"/>
      <c r="F61" s="24"/>
      <c r="G61" s="24"/>
      <c r="H61" s="24"/>
      <c r="I61" s="24"/>
      <c r="J61" s="23"/>
    </row>
    <row r="62" spans="1:10" ht="30">
      <c r="A62" s="22"/>
      <c r="B62" s="54" t="s">
        <v>136</v>
      </c>
      <c r="C62" s="66">
        <f>IF(C65=11,INDEX(Blatt1!C34:G42,MATCH(Deckblatt!C63,Blatt1!C34:C42,0),MATCH(Deckblatt!C66,Blatt1!C34:G34,0)),IF(C65=12,INDEX(Blatt1!C47:G55,MATCH(Deckblatt!C63,Blatt1!C47:C55,0),MATCH(Deckblatt!C66,Blatt1!C47:G47,0)),IF(C65=15,INDEX(Leistung15,MATCH(Deckblatt!C63,Blatt1!C60:C68,0),MATCH(Deckblatt!C66,Blatt1!C60:G60,0)),IF(C65=18,INDEX(Blatt1!C73:G81,MATCH(Deckblatt!C63,Blatt1!C73:C81,0),MATCH(Deckblatt!C66,Blatt1!C73:G73,0)),IF(C65=22,INDEX(Blatt1!C87:G95,MATCH(Deckblatt!C63,Blatt1!C87:C95,0),MATCH(Deckblatt!C66,Blatt1!C87:G87,0)),error)))))</f>
        <v>33.28</v>
      </c>
      <c r="D62" s="68" t="s">
        <v>150</v>
      </c>
      <c r="E62" s="25"/>
      <c r="F62" s="110" t="s">
        <v>155</v>
      </c>
      <c r="G62" s="111"/>
      <c r="H62" s="112"/>
      <c r="I62" s="25"/>
      <c r="J62" s="23"/>
    </row>
    <row r="63" spans="1:10" ht="60">
      <c r="A63" s="22"/>
      <c r="B63" s="55" t="s">
        <v>137</v>
      </c>
      <c r="C63" s="65">
        <v>60</v>
      </c>
      <c r="D63" s="68" t="s">
        <v>12</v>
      </c>
      <c r="E63" s="24"/>
      <c r="F63" s="24"/>
      <c r="G63" s="24"/>
      <c r="H63" s="24"/>
      <c r="I63" s="24"/>
      <c r="J63" s="23"/>
    </row>
    <row r="64" spans="1:10" ht="60">
      <c r="A64" s="22"/>
      <c r="B64" s="56" t="s">
        <v>138</v>
      </c>
      <c r="C64" s="68">
        <f>IF(C65=11,INDEX(Blatt1!U34:Y42,MATCH(Deckblatt!C63,Blatt1!U34:U42,0),MATCH(Deckblatt!C66,Blatt1!U34:Y34,0)),IF(C65=12,INDEX(Blatt1!U47:Y55,MATCH(Deckblatt!C63,Blatt1!U47:U55,0),MATCH(Deckblatt!C66,Blatt1!U47:Y47,0)),IF(C65=15,INDEX(Blatt1!U60:Y68,MATCH(Deckblatt!C63,Blatt1!U60:U68,0),MATCH(Deckblatt!C66,Blatt1!U60:Y60,0)),IF(C65=18,INDEX(Blatt1!U73:Y81,MATCH(Deckblatt!C63,Blatt1!U73:U81,0),MATCH(Deckblatt!C66,Blatt1!U73:Y73,0)),IF(C65=22,INDEX(Blatt1!U87:Y95,MATCH(Deckblatt!C63,Blatt1!U87:U95,0),MATCH(Deckblatt!C66,Blatt1!U87:Y87,0)),error)))))</f>
        <v>17.2</v>
      </c>
      <c r="D64" s="68" t="s">
        <v>12</v>
      </c>
      <c r="E64" s="24"/>
      <c r="F64" s="24"/>
      <c r="G64" s="24"/>
      <c r="H64" s="24"/>
      <c r="I64" s="24"/>
      <c r="J64" s="23"/>
    </row>
    <row r="65" spans="1:10" ht="30">
      <c r="A65" s="22"/>
      <c r="B65" s="54" t="s">
        <v>139</v>
      </c>
      <c r="C65" s="65">
        <v>12</v>
      </c>
      <c r="D65" s="68" t="s">
        <v>151</v>
      </c>
      <c r="E65" s="24"/>
      <c r="F65" s="24"/>
      <c r="G65" s="24"/>
      <c r="H65" s="24"/>
      <c r="I65" s="24"/>
      <c r="J65" s="23"/>
    </row>
    <row r="66" spans="1:10">
      <c r="A66" s="22"/>
      <c r="B66" s="42" t="s">
        <v>140</v>
      </c>
      <c r="C66" s="65">
        <v>50</v>
      </c>
      <c r="D66" s="68" t="s">
        <v>12</v>
      </c>
      <c r="E66" s="24"/>
      <c r="F66" s="24"/>
      <c r="G66" s="24"/>
      <c r="H66" s="24"/>
      <c r="I66" s="24"/>
      <c r="J66" s="23"/>
    </row>
    <row r="67" spans="1:10" ht="15" customHeight="1">
      <c r="A67" s="22"/>
      <c r="B67" s="118" t="s">
        <v>141</v>
      </c>
      <c r="C67" s="120">
        <f>IF(C65=11,INDEX(Blatt1!I34:M42,MATCH(Deckblatt!C63,Blatt1!I34:I42,0),MATCH(Deckblatt!C66,Blatt1!I34:M34,0)),IF(C65=12,INDEX(Blatt1!I47:M55,MATCH(Deckblatt!C63,Blatt1!I47:I55,0),MATCH(Deckblatt!C66,Blatt1!I47:M47,0)),IF(C65=15,INDEX(Blatt1!I60:M68,MATCH(Deckblatt!C63,Blatt1!I60:I68,0),MATCH(Deckblatt!C66,Blatt1!I60:M60,0)),IF(C65=18,INDEX(Blatt1!I73:M81,MATCH(Deckblatt!C63,Blatt1!I73:I81,0),MATCH(Deckblatt!C66,Blatt1!I73:M73,0)),IF(C65=22,INDEX(Blatt1!I87:M95,MATCH(Deckblatt!C63,Blatt1!I87:I95,0),MATCH(Deckblatt!C66,Blatt1!I87:M87,0)),error)))))</f>
        <v>669.9</v>
      </c>
      <c r="D67" s="122" t="s">
        <v>152</v>
      </c>
      <c r="E67" s="24"/>
      <c r="F67" s="24"/>
      <c r="G67" s="24"/>
      <c r="H67" s="24"/>
      <c r="I67" s="24"/>
      <c r="J67" s="23"/>
    </row>
    <row r="68" spans="1:10">
      <c r="A68" s="22"/>
      <c r="B68" s="119"/>
      <c r="C68" s="121"/>
      <c r="D68" s="123"/>
      <c r="E68" s="24"/>
      <c r="F68" s="24"/>
      <c r="G68" s="24"/>
      <c r="H68" s="24"/>
      <c r="I68" s="24"/>
      <c r="J68" s="23"/>
    </row>
    <row r="69" spans="1:10">
      <c r="A69" s="22"/>
      <c r="B69" s="124" t="s">
        <v>142</v>
      </c>
      <c r="C69" s="120">
        <f>C62*C58*C57</f>
        <v>33.28</v>
      </c>
      <c r="D69" s="122" t="s">
        <v>150</v>
      </c>
      <c r="E69" s="24"/>
      <c r="F69" s="24"/>
      <c r="G69" s="24"/>
      <c r="H69" s="24"/>
      <c r="I69" s="24"/>
      <c r="J69" s="23"/>
    </row>
    <row r="70" spans="1:10" ht="15" customHeight="1">
      <c r="A70" s="22"/>
      <c r="B70" s="125"/>
      <c r="C70" s="121"/>
      <c r="D70" s="123"/>
      <c r="E70" s="24"/>
      <c r="F70" s="24"/>
      <c r="G70" s="24"/>
      <c r="H70" s="24"/>
      <c r="I70" s="24"/>
      <c r="J70" s="23"/>
    </row>
    <row r="71" spans="1:10" ht="15" customHeight="1">
      <c r="A71" s="22"/>
      <c r="B71" s="118" t="s">
        <v>143</v>
      </c>
      <c r="C71" s="120">
        <f>C67*C58*C57</f>
        <v>669.9</v>
      </c>
      <c r="D71" s="122" t="s">
        <v>152</v>
      </c>
      <c r="E71" s="24"/>
      <c r="F71" s="24"/>
      <c r="G71" s="24"/>
      <c r="H71" s="24"/>
      <c r="I71" s="24"/>
      <c r="J71" s="23"/>
    </row>
    <row r="72" spans="1:10">
      <c r="A72" s="22"/>
      <c r="B72" s="119"/>
      <c r="C72" s="121"/>
      <c r="D72" s="123"/>
      <c r="E72" s="24"/>
      <c r="F72" s="24"/>
      <c r="G72" s="24"/>
      <c r="H72" s="24"/>
      <c r="I72" s="24"/>
      <c r="J72" s="23"/>
    </row>
    <row r="73" spans="1:10">
      <c r="A73" s="22"/>
      <c r="B73" s="25"/>
      <c r="C73" s="24"/>
      <c r="D73" s="24"/>
      <c r="E73" s="24"/>
      <c r="F73" s="24"/>
      <c r="G73" s="24"/>
      <c r="H73" s="24"/>
      <c r="I73" s="24"/>
      <c r="J73" s="23"/>
    </row>
    <row r="74" spans="1:10">
      <c r="A74" s="22"/>
      <c r="B74" s="16" t="s">
        <v>144</v>
      </c>
      <c r="C74" s="24"/>
      <c r="D74" s="24"/>
      <c r="E74" s="24"/>
      <c r="F74" s="116" t="s">
        <v>154</v>
      </c>
      <c r="G74" s="117"/>
      <c r="H74" s="33"/>
      <c r="I74" s="24"/>
      <c r="J74" s="23"/>
    </row>
    <row r="75" spans="1:10">
      <c r="A75" s="22"/>
      <c r="B75" s="25"/>
      <c r="C75" s="24"/>
      <c r="D75" s="24"/>
      <c r="E75" s="24"/>
      <c r="F75" s="24"/>
      <c r="G75" s="24"/>
      <c r="H75" s="24"/>
      <c r="I75" s="24"/>
      <c r="J75" s="23"/>
    </row>
    <row r="76" spans="1:10" ht="27.75" customHeight="1">
      <c r="A76" s="22"/>
      <c r="B76" s="57" t="s">
        <v>145</v>
      </c>
      <c r="C76" s="69">
        <v>3</v>
      </c>
      <c r="D76" s="68" t="s">
        <v>150</v>
      </c>
      <c r="E76" s="24"/>
      <c r="F76" s="150" t="s">
        <v>156</v>
      </c>
      <c r="G76" s="151"/>
      <c r="H76" s="126">
        <v>10</v>
      </c>
      <c r="I76" s="122" t="s">
        <v>160</v>
      </c>
      <c r="J76" s="23"/>
    </row>
    <row r="77" spans="1:10" ht="48.75">
      <c r="A77" s="22"/>
      <c r="B77" s="57" t="s">
        <v>146</v>
      </c>
      <c r="C77" s="68">
        <f>$C$63</f>
        <v>60</v>
      </c>
      <c r="D77" s="68" t="s">
        <v>12</v>
      </c>
      <c r="E77" s="24"/>
      <c r="F77" s="152"/>
      <c r="G77" s="153"/>
      <c r="H77" s="127"/>
      <c r="I77" s="123"/>
      <c r="J77" s="23"/>
    </row>
    <row r="78" spans="1:10" ht="45" customHeight="1">
      <c r="A78" s="22"/>
      <c r="B78" s="58" t="s">
        <v>138</v>
      </c>
      <c r="C78" s="65">
        <v>30</v>
      </c>
      <c r="D78" s="68" t="s">
        <v>12</v>
      </c>
      <c r="E78" s="24"/>
      <c r="F78" s="130" t="s">
        <v>157</v>
      </c>
      <c r="G78" s="131"/>
      <c r="H78" s="66">
        <f>H76*60*1.33*(C94/3600)</f>
        <v>167.5398460620525</v>
      </c>
      <c r="I78" s="68" t="s">
        <v>161</v>
      </c>
      <c r="J78" s="23"/>
    </row>
    <row r="79" spans="1:10" ht="51.75" customHeight="1">
      <c r="A79" s="22"/>
      <c r="B79" s="59" t="s">
        <v>147</v>
      </c>
      <c r="C79" s="68">
        <f>C77-C78</f>
        <v>30</v>
      </c>
      <c r="D79" s="68" t="s">
        <v>13</v>
      </c>
      <c r="E79" s="24"/>
      <c r="F79" s="132" t="s">
        <v>158</v>
      </c>
      <c r="G79" s="133"/>
      <c r="H79" s="67">
        <f>(H78*4.19*(C77-C95))/(H80*60)</f>
        <v>8.0621710205555566</v>
      </c>
      <c r="I79" s="68" t="s">
        <v>150</v>
      </c>
      <c r="J79" s="23"/>
    </row>
    <row r="80" spans="1:10" ht="55.5" customHeight="1">
      <c r="A80" s="22"/>
      <c r="B80" s="128" t="s">
        <v>148</v>
      </c>
      <c r="C80" s="120">
        <f>(C76*1000)/(4190*C79)*3600</f>
        <v>85.918854415274467</v>
      </c>
      <c r="D80" s="122" t="s">
        <v>152</v>
      </c>
      <c r="E80" s="24"/>
      <c r="F80" s="134" t="s">
        <v>159</v>
      </c>
      <c r="G80" s="135"/>
      <c r="H80" s="65">
        <v>60</v>
      </c>
      <c r="I80" s="68" t="s">
        <v>160</v>
      </c>
      <c r="J80" s="23"/>
    </row>
    <row r="81" spans="1:10">
      <c r="A81" s="22"/>
      <c r="B81" s="129"/>
      <c r="C81" s="121"/>
      <c r="D81" s="123"/>
      <c r="E81" s="24"/>
      <c r="F81" s="24"/>
      <c r="G81" s="24"/>
      <c r="H81" s="24"/>
      <c r="I81" s="24"/>
      <c r="J81" s="23"/>
    </row>
    <row r="82" spans="1:10" ht="24.75">
      <c r="A82" s="22"/>
      <c r="B82" s="57" t="s">
        <v>149</v>
      </c>
      <c r="C82" s="67">
        <f>IF(F62="з пріоритетом ГВП",IF(C57=1,C76,(C57*C76*(1-C58))),IF(F62="без пріоритету ГВП",(C57*C76),error))</f>
        <v>3</v>
      </c>
      <c r="D82" s="68" t="s">
        <v>150</v>
      </c>
      <c r="E82" s="24"/>
      <c r="F82" s="24"/>
      <c r="G82" s="24"/>
      <c r="H82" s="24"/>
      <c r="I82" s="24"/>
      <c r="J82" s="23"/>
    </row>
    <row r="83" spans="1:10" ht="15" customHeight="1">
      <c r="A83" s="22"/>
      <c r="B83" s="128" t="s">
        <v>143</v>
      </c>
      <c r="C83" s="120">
        <f>IF(F62="з пріоритетом ГВП",IF(C57=1,C80,(C57*C80*(1-C58))),IF(F62="без пріоритету ГВП",(C57*C80),error))</f>
        <v>85.918854415274467</v>
      </c>
      <c r="D83" s="122" t="s">
        <v>152</v>
      </c>
      <c r="E83" s="24"/>
      <c r="F83" s="24"/>
      <c r="G83" s="24"/>
      <c r="H83" s="24"/>
      <c r="I83" s="24"/>
      <c r="J83" s="23"/>
    </row>
    <row r="84" spans="1:10">
      <c r="A84" s="22"/>
      <c r="B84" s="129"/>
      <c r="C84" s="121"/>
      <c r="D84" s="123"/>
      <c r="E84" s="24"/>
      <c r="F84" s="24"/>
      <c r="G84" s="24"/>
      <c r="H84" s="24"/>
      <c r="I84" s="24"/>
      <c r="J84" s="23"/>
    </row>
    <row r="85" spans="1:10">
      <c r="A85" s="22"/>
      <c r="B85" s="24"/>
      <c r="C85" s="24"/>
      <c r="D85" s="24"/>
      <c r="E85" s="24"/>
      <c r="F85" s="24"/>
      <c r="G85" s="24"/>
      <c r="H85" s="24"/>
      <c r="I85" s="24"/>
      <c r="J85" s="23"/>
    </row>
    <row r="86" spans="1:10" ht="15" customHeight="1">
      <c r="A86" s="22"/>
      <c r="B86" s="144" t="s">
        <v>162</v>
      </c>
      <c r="C86" s="145"/>
      <c r="D86" s="146"/>
      <c r="E86" s="24"/>
      <c r="F86" s="24"/>
      <c r="G86" s="24"/>
      <c r="H86" s="24"/>
      <c r="I86" s="24"/>
      <c r="J86" s="23"/>
    </row>
    <row r="87" spans="1:10">
      <c r="A87" s="22"/>
      <c r="B87" s="147"/>
      <c r="C87" s="148"/>
      <c r="D87" s="149"/>
      <c r="E87" s="24"/>
      <c r="F87" s="24"/>
      <c r="G87" s="24"/>
      <c r="H87" s="24"/>
      <c r="I87" s="24"/>
      <c r="J87" s="23"/>
    </row>
    <row r="88" spans="1:10">
      <c r="A88" s="22"/>
      <c r="B88" s="24"/>
      <c r="C88" s="24"/>
      <c r="D88" s="24"/>
      <c r="E88" s="24"/>
      <c r="F88" s="24"/>
      <c r="G88" s="24"/>
      <c r="H88" s="24"/>
      <c r="I88" s="24"/>
      <c r="J88" s="23"/>
    </row>
    <row r="89" spans="1:10" ht="15" customHeight="1">
      <c r="A89" s="22"/>
      <c r="B89" s="136" t="s">
        <v>163</v>
      </c>
      <c r="C89" s="142">
        <f>C69+C82</f>
        <v>36.28</v>
      </c>
      <c r="D89" s="140" t="s">
        <v>150</v>
      </c>
      <c r="E89" s="24"/>
      <c r="F89" s="24"/>
      <c r="G89" s="24"/>
      <c r="H89" s="24"/>
      <c r="I89" s="24"/>
      <c r="J89" s="23"/>
    </row>
    <row r="90" spans="1:10">
      <c r="A90" s="22"/>
      <c r="B90" s="137"/>
      <c r="C90" s="143"/>
      <c r="D90" s="141"/>
      <c r="E90" s="24"/>
      <c r="F90" s="24"/>
      <c r="G90" s="24"/>
      <c r="H90" s="24"/>
      <c r="I90" s="24"/>
      <c r="J90" s="23"/>
    </row>
    <row r="91" spans="1:10" ht="15" customHeight="1">
      <c r="A91" s="22"/>
      <c r="B91" s="136" t="s">
        <v>164</v>
      </c>
      <c r="C91" s="138">
        <f>C82+H79</f>
        <v>11.062171020555557</v>
      </c>
      <c r="D91" s="140" t="s">
        <v>150</v>
      </c>
      <c r="E91" s="24"/>
      <c r="F91" s="24"/>
      <c r="G91" s="24"/>
      <c r="H91" s="24"/>
      <c r="I91" s="24"/>
      <c r="J91" s="23"/>
    </row>
    <row r="92" spans="1:10">
      <c r="A92" s="22"/>
      <c r="B92" s="137"/>
      <c r="C92" s="139"/>
      <c r="D92" s="141"/>
      <c r="E92" s="24"/>
      <c r="F92" s="24"/>
      <c r="G92" s="24"/>
      <c r="H92" s="24"/>
      <c r="I92" s="24"/>
      <c r="J92" s="23"/>
    </row>
    <row r="93" spans="1:10">
      <c r="A93" s="22"/>
      <c r="B93" s="59" t="s">
        <v>165</v>
      </c>
      <c r="C93" s="61">
        <f>IF(F62="без пріоритету ГВП",(C67+C80),MAX(C67,C80))</f>
        <v>755.81885441527447</v>
      </c>
      <c r="D93" s="15" t="s">
        <v>152</v>
      </c>
      <c r="E93" s="24"/>
      <c r="F93" s="24"/>
      <c r="G93" s="24"/>
      <c r="H93" s="24"/>
      <c r="I93" s="24"/>
      <c r="J93" s="23"/>
    </row>
    <row r="94" spans="1:10">
      <c r="A94" s="22"/>
      <c r="B94" s="59" t="s">
        <v>166</v>
      </c>
      <c r="C94" s="61">
        <f>IF(F62="з пріоритетом ГВП",IF(C57=1,C93,C71+C83),IF(F62="без пріоритету ГВП",(C71+C83),error))</f>
        <v>755.81885441527447</v>
      </c>
      <c r="D94" s="15" t="s">
        <v>152</v>
      </c>
      <c r="E94" s="24"/>
      <c r="F94" s="24"/>
      <c r="G94" s="24"/>
      <c r="H94" s="24"/>
      <c r="I94" s="24"/>
      <c r="J94" s="23"/>
    </row>
    <row r="95" spans="1:10" ht="15" customHeight="1">
      <c r="A95" s="22"/>
      <c r="B95" s="136" t="s">
        <v>167</v>
      </c>
      <c r="C95" s="138">
        <f>((C71*C64)+(C83*C78))/(C71+C83)</f>
        <v>18.655059410189391</v>
      </c>
      <c r="D95" s="140" t="s">
        <v>12</v>
      </c>
      <c r="E95" s="24"/>
      <c r="F95" s="24"/>
      <c r="G95" s="24"/>
      <c r="H95" s="24"/>
      <c r="I95" s="24"/>
      <c r="J95" s="23"/>
    </row>
    <row r="96" spans="1:10" ht="23.25" customHeight="1">
      <c r="A96" s="22"/>
      <c r="B96" s="137"/>
      <c r="C96" s="139"/>
      <c r="D96" s="141"/>
      <c r="E96" s="24"/>
      <c r="F96" s="24"/>
      <c r="G96" s="24"/>
      <c r="H96" s="24"/>
      <c r="I96" s="24"/>
      <c r="J96" s="23"/>
    </row>
    <row r="97" spans="1:10">
      <c r="A97" s="22"/>
      <c r="B97" s="24"/>
      <c r="C97" s="24"/>
      <c r="D97" s="24"/>
      <c r="E97" s="24"/>
      <c r="F97" s="24"/>
      <c r="G97" s="24"/>
      <c r="H97" s="24"/>
      <c r="I97" s="24"/>
      <c r="J97" s="23"/>
    </row>
    <row r="98" spans="1:10">
      <c r="A98" s="22"/>
      <c r="B98" s="24"/>
      <c r="C98" s="24"/>
      <c r="D98" s="24"/>
      <c r="E98" s="24"/>
      <c r="F98" s="24"/>
      <c r="G98" s="24"/>
      <c r="H98" s="24"/>
      <c r="I98" s="24"/>
      <c r="J98" s="23"/>
    </row>
    <row r="99" spans="1:10">
      <c r="A99" s="22"/>
      <c r="B99" s="24"/>
      <c r="C99" s="24"/>
      <c r="D99" s="24"/>
      <c r="E99" s="24"/>
      <c r="F99" s="24"/>
      <c r="G99" s="24"/>
      <c r="H99" s="24"/>
      <c r="I99" s="24"/>
      <c r="J99" s="23"/>
    </row>
    <row r="100" spans="1:10">
      <c r="A100" s="26"/>
      <c r="B100" s="27"/>
      <c r="C100" s="27"/>
      <c r="D100" s="27"/>
      <c r="E100" s="27"/>
      <c r="F100" s="27"/>
      <c r="G100" s="27"/>
      <c r="H100" s="27"/>
      <c r="I100" s="27"/>
      <c r="J100" s="28"/>
    </row>
    <row r="101" spans="1:10">
      <c r="A101" s="19"/>
      <c r="B101" s="20"/>
      <c r="C101" s="20"/>
      <c r="D101" s="20"/>
      <c r="E101" s="20"/>
      <c r="F101" s="20"/>
      <c r="G101" s="20"/>
      <c r="H101" s="20"/>
      <c r="I101" s="20"/>
      <c r="J101" s="21"/>
    </row>
    <row r="102" spans="1:10" ht="15" customHeight="1">
      <c r="A102" s="22"/>
      <c r="B102" s="114" t="s">
        <v>168</v>
      </c>
      <c r="C102" s="115"/>
      <c r="D102" s="115"/>
      <c r="E102" s="115"/>
      <c r="F102" s="115"/>
      <c r="G102" s="115"/>
      <c r="H102" s="115"/>
      <c r="I102" s="24"/>
      <c r="J102" s="23"/>
    </row>
    <row r="103" spans="1:10">
      <c r="A103" s="22"/>
      <c r="B103" s="115"/>
      <c r="C103" s="115"/>
      <c r="D103" s="115"/>
      <c r="E103" s="115"/>
      <c r="F103" s="115"/>
      <c r="G103" s="115"/>
      <c r="H103" s="115"/>
      <c r="I103" s="24"/>
      <c r="J103" s="23"/>
    </row>
    <row r="104" spans="1:10">
      <c r="A104" s="22"/>
      <c r="B104" s="42" t="s">
        <v>169</v>
      </c>
      <c r="C104" s="17" t="s">
        <v>170</v>
      </c>
      <c r="D104" s="17" t="s">
        <v>171</v>
      </c>
      <c r="E104" s="17" t="s">
        <v>172</v>
      </c>
      <c r="F104" s="17" t="s">
        <v>173</v>
      </c>
      <c r="G104" s="18" t="s">
        <v>174</v>
      </c>
      <c r="H104" s="60" t="s">
        <v>175</v>
      </c>
      <c r="I104" s="24"/>
      <c r="J104" s="23"/>
    </row>
    <row r="105" spans="1:10">
      <c r="A105" s="22"/>
      <c r="B105" s="43" t="s">
        <v>176</v>
      </c>
      <c r="C105" s="63">
        <f>$C$94</f>
        <v>755.81885441527447</v>
      </c>
      <c r="D105" s="64">
        <v>0.8811605172160818</v>
      </c>
      <c r="E105" s="65">
        <v>0</v>
      </c>
      <c r="F105" s="66" t="e">
        <f>VLOOKUP(Deckblatt!D105,Blatt2!E53:F58,2,FALSE)</f>
        <v>#N/A</v>
      </c>
      <c r="G105" s="67" t="e">
        <f>F105*E105/1000</f>
        <v>#N/A</v>
      </c>
      <c r="H105" s="68" t="e">
        <f>VLOOKUP(Deckblatt!D105,Blatt2!E53:G58,3,FALSE)</f>
        <v>#N/A</v>
      </c>
      <c r="I105" s="24"/>
      <c r="J105" s="23"/>
    </row>
    <row r="106" spans="1:10" ht="30">
      <c r="A106" s="22"/>
      <c r="B106" s="62" t="s">
        <v>177</v>
      </c>
      <c r="C106" s="63">
        <f>$C$94</f>
        <v>755.81885441527447</v>
      </c>
      <c r="D106" s="64">
        <v>0.84157646116305385</v>
      </c>
      <c r="E106" s="65">
        <v>0</v>
      </c>
      <c r="F106" s="66" t="e">
        <f>VLOOKUP(D106,Blatt2!E61:F68,2,FALSE)</f>
        <v>#N/A</v>
      </c>
      <c r="G106" s="67" t="e">
        <f t="shared" ref="G106:G107" si="0">F106*E106/1000</f>
        <v>#N/A</v>
      </c>
      <c r="H106" s="68" t="e">
        <f>VLOOKUP(D106,Blatt2!E61:G68,3,FALSE)</f>
        <v>#N/A</v>
      </c>
      <c r="I106" s="24"/>
      <c r="J106" s="23"/>
    </row>
    <row r="107" spans="1:10">
      <c r="A107" s="22"/>
      <c r="B107" s="43" t="s">
        <v>178</v>
      </c>
      <c r="C107" s="63">
        <f>$C$94</f>
        <v>755.81885441527447</v>
      </c>
      <c r="D107" s="64">
        <v>0.6451806206966858</v>
      </c>
      <c r="E107" s="65">
        <v>0</v>
      </c>
      <c r="F107" s="66" t="e">
        <f>VLOOKUP(D107,Blatt2!E71:F80,2,FALSE)</f>
        <v>#N/A</v>
      </c>
      <c r="G107" s="67" t="e">
        <f t="shared" si="0"/>
        <v>#N/A</v>
      </c>
      <c r="H107" s="68" t="e">
        <f>VLOOKUP(D107,Blatt2!E71:G80,3,FALSE)</f>
        <v>#N/A</v>
      </c>
      <c r="I107" s="24"/>
      <c r="J107" s="23"/>
    </row>
    <row r="108" spans="1:10">
      <c r="A108" s="22"/>
      <c r="B108" s="24"/>
      <c r="C108" s="24"/>
      <c r="D108" s="24"/>
      <c r="E108" s="24"/>
      <c r="F108" s="24"/>
      <c r="G108" s="24"/>
      <c r="H108" s="24"/>
      <c r="I108" s="24"/>
      <c r="J108" s="23"/>
    </row>
    <row r="109" spans="1:10">
      <c r="A109" s="22"/>
      <c r="B109" s="24"/>
      <c r="C109" s="24"/>
      <c r="D109" s="24"/>
      <c r="E109" s="24"/>
      <c r="F109" s="24"/>
      <c r="G109" s="24"/>
      <c r="H109" s="24"/>
      <c r="I109" s="24"/>
      <c r="J109" s="23"/>
    </row>
    <row r="110" spans="1:10">
      <c r="A110" s="22"/>
      <c r="B110" s="42" t="s">
        <v>169</v>
      </c>
      <c r="C110" s="17" t="s">
        <v>170</v>
      </c>
      <c r="D110" s="17" t="s">
        <v>171</v>
      </c>
      <c r="E110" s="17" t="s">
        <v>172</v>
      </c>
      <c r="F110" s="17" t="s">
        <v>173</v>
      </c>
      <c r="G110" s="18" t="s">
        <v>174</v>
      </c>
      <c r="H110" s="60" t="s">
        <v>175</v>
      </c>
      <c r="I110" s="17" t="s">
        <v>179</v>
      </c>
      <c r="J110" s="23"/>
    </row>
    <row r="111" spans="1:10">
      <c r="A111" s="22"/>
      <c r="B111" s="29"/>
      <c r="C111" s="30"/>
      <c r="D111" s="34"/>
      <c r="E111" s="29"/>
      <c r="F111" s="30"/>
      <c r="G111" s="30"/>
      <c r="H111" s="29"/>
      <c r="I111" s="17">
        <v>1</v>
      </c>
      <c r="J111" s="23"/>
    </row>
    <row r="112" spans="1:10">
      <c r="A112" s="22"/>
      <c r="B112" s="29"/>
      <c r="C112" s="30"/>
      <c r="D112" s="34"/>
      <c r="E112" s="29"/>
      <c r="F112" s="30"/>
      <c r="G112" s="30"/>
      <c r="H112" s="29"/>
      <c r="I112" s="17">
        <v>2</v>
      </c>
      <c r="J112" s="23"/>
    </row>
    <row r="113" spans="1:10">
      <c r="A113" s="22"/>
      <c r="B113" s="29"/>
      <c r="C113" s="30"/>
      <c r="D113" s="34"/>
      <c r="E113" s="29"/>
      <c r="F113" s="30"/>
      <c r="G113" s="30"/>
      <c r="H113" s="29"/>
      <c r="I113" s="17">
        <v>3</v>
      </c>
      <c r="J113" s="23"/>
    </row>
    <row r="114" spans="1:10">
      <c r="A114" s="22"/>
      <c r="B114" s="29"/>
      <c r="C114" s="30"/>
      <c r="D114" s="34"/>
      <c r="E114" s="29"/>
      <c r="F114" s="30"/>
      <c r="G114" s="30"/>
      <c r="H114" s="29"/>
      <c r="I114" s="17">
        <v>4</v>
      </c>
      <c r="J114" s="23"/>
    </row>
    <row r="115" spans="1:10">
      <c r="A115" s="22"/>
      <c r="B115" s="29"/>
      <c r="C115" s="30"/>
      <c r="D115" s="34"/>
      <c r="E115" s="29"/>
      <c r="F115" s="30"/>
      <c r="G115" s="30"/>
      <c r="H115" s="29"/>
      <c r="I115" s="17">
        <v>5</v>
      </c>
      <c r="J115" s="23"/>
    </row>
    <row r="116" spans="1:10">
      <c r="A116" s="22"/>
      <c r="B116" s="29"/>
      <c r="C116" s="30"/>
      <c r="D116" s="34"/>
      <c r="E116" s="29"/>
      <c r="F116" s="30"/>
      <c r="G116" s="30"/>
      <c r="H116" s="29"/>
      <c r="I116" s="17">
        <v>6</v>
      </c>
      <c r="J116" s="23"/>
    </row>
    <row r="117" spans="1:10">
      <c r="A117" s="22"/>
      <c r="B117" s="29"/>
      <c r="C117" s="30"/>
      <c r="D117" s="34"/>
      <c r="E117" s="29"/>
      <c r="F117" s="30"/>
      <c r="G117" s="30"/>
      <c r="H117" s="29"/>
      <c r="I117" s="17">
        <v>7</v>
      </c>
      <c r="J117" s="23"/>
    </row>
    <row r="118" spans="1:10">
      <c r="A118" s="22"/>
      <c r="B118" s="29"/>
      <c r="C118" s="30"/>
      <c r="D118" s="34"/>
      <c r="E118" s="29"/>
      <c r="F118" s="30"/>
      <c r="G118" s="30"/>
      <c r="H118" s="29"/>
      <c r="I118" s="17">
        <v>8</v>
      </c>
      <c r="J118" s="23"/>
    </row>
    <row r="119" spans="1:10">
      <c r="A119" s="22"/>
      <c r="B119" s="29"/>
      <c r="C119" s="30"/>
      <c r="D119" s="34"/>
      <c r="E119" s="29"/>
      <c r="F119" s="30"/>
      <c r="G119" s="30"/>
      <c r="H119" s="29"/>
      <c r="I119" s="17">
        <v>9</v>
      </c>
      <c r="J119" s="23"/>
    </row>
    <row r="120" spans="1:10">
      <c r="A120" s="22"/>
      <c r="B120" s="29"/>
      <c r="C120" s="30"/>
      <c r="D120" s="34"/>
      <c r="E120" s="29"/>
      <c r="F120" s="30"/>
      <c r="G120" s="30"/>
      <c r="H120" s="29"/>
      <c r="I120" s="17">
        <v>10</v>
      </c>
      <c r="J120" s="23"/>
    </row>
    <row r="121" spans="1:10">
      <c r="A121" s="22"/>
      <c r="B121" s="29"/>
      <c r="C121" s="30"/>
      <c r="D121" s="34"/>
      <c r="E121" s="29"/>
      <c r="F121" s="30"/>
      <c r="G121" s="30"/>
      <c r="H121" s="29"/>
      <c r="I121" s="17">
        <v>11</v>
      </c>
      <c r="J121" s="23"/>
    </row>
    <row r="122" spans="1:10">
      <c r="A122" s="22"/>
      <c r="B122" s="29"/>
      <c r="C122" s="30"/>
      <c r="D122" s="34"/>
      <c r="E122" s="29"/>
      <c r="F122" s="30"/>
      <c r="G122" s="30"/>
      <c r="H122" s="29"/>
      <c r="I122" s="17">
        <v>12</v>
      </c>
      <c r="J122" s="23"/>
    </row>
    <row r="123" spans="1:10">
      <c r="A123" s="22"/>
      <c r="B123" s="29"/>
      <c r="C123" s="30"/>
      <c r="D123" s="34"/>
      <c r="E123" s="29"/>
      <c r="F123" s="30"/>
      <c r="G123" s="30"/>
      <c r="H123" s="29"/>
      <c r="I123" s="17">
        <v>13</v>
      </c>
      <c r="J123" s="23"/>
    </row>
    <row r="124" spans="1:10">
      <c r="A124" s="22"/>
      <c r="B124" s="29"/>
      <c r="C124" s="30"/>
      <c r="D124" s="34"/>
      <c r="E124" s="29"/>
      <c r="F124" s="30"/>
      <c r="G124" s="30"/>
      <c r="H124" s="29"/>
      <c r="I124" s="17">
        <v>14</v>
      </c>
      <c r="J124" s="23"/>
    </row>
    <row r="125" spans="1:10">
      <c r="A125" s="22"/>
      <c r="B125" s="29"/>
      <c r="C125" s="30"/>
      <c r="D125" s="34"/>
      <c r="E125" s="29"/>
      <c r="F125" s="30"/>
      <c r="G125" s="30"/>
      <c r="H125" s="29"/>
      <c r="I125" s="17">
        <v>15</v>
      </c>
      <c r="J125" s="23"/>
    </row>
    <row r="126" spans="1:10">
      <c r="A126" s="22"/>
      <c r="B126" s="29"/>
      <c r="C126" s="30"/>
      <c r="D126" s="34"/>
      <c r="E126" s="29"/>
      <c r="F126" s="30"/>
      <c r="G126" s="30"/>
      <c r="H126" s="29"/>
      <c r="I126" s="17">
        <v>16</v>
      </c>
      <c r="J126" s="23"/>
    </row>
    <row r="127" spans="1:10">
      <c r="A127" s="22"/>
      <c r="B127" s="29"/>
      <c r="C127" s="30"/>
      <c r="D127" s="34"/>
      <c r="E127" s="29"/>
      <c r="F127" s="30"/>
      <c r="G127" s="30"/>
      <c r="H127" s="29"/>
      <c r="I127" s="17">
        <v>17</v>
      </c>
      <c r="J127" s="23"/>
    </row>
    <row r="128" spans="1:10">
      <c r="A128" s="22"/>
      <c r="B128" s="29"/>
      <c r="C128" s="30"/>
      <c r="D128" s="34"/>
      <c r="E128" s="29"/>
      <c r="F128" s="30"/>
      <c r="G128" s="30"/>
      <c r="H128" s="29"/>
      <c r="I128" s="17">
        <v>18</v>
      </c>
      <c r="J128" s="23"/>
    </row>
    <row r="129" spans="1:10">
      <c r="A129" s="22"/>
      <c r="B129" s="29"/>
      <c r="C129" s="30"/>
      <c r="D129" s="34"/>
      <c r="E129" s="29"/>
      <c r="F129" s="30"/>
      <c r="G129" s="30"/>
      <c r="H129" s="29"/>
      <c r="I129" s="17">
        <v>19</v>
      </c>
      <c r="J129" s="23"/>
    </row>
    <row r="130" spans="1:10">
      <c r="A130" s="22"/>
      <c r="B130" s="29"/>
      <c r="C130" s="30"/>
      <c r="D130" s="34"/>
      <c r="E130" s="29"/>
      <c r="F130" s="30"/>
      <c r="G130" s="30"/>
      <c r="H130" s="29"/>
      <c r="I130" s="17">
        <v>20</v>
      </c>
      <c r="J130" s="23"/>
    </row>
    <row r="131" spans="1:10">
      <c r="A131" s="22"/>
      <c r="B131" s="29"/>
      <c r="C131" s="30"/>
      <c r="D131" s="34"/>
      <c r="E131" s="29"/>
      <c r="F131" s="30"/>
      <c r="G131" s="30"/>
      <c r="H131" s="29"/>
      <c r="I131" s="17">
        <v>21</v>
      </c>
      <c r="J131" s="23"/>
    </row>
    <row r="132" spans="1:10">
      <c r="A132" s="22"/>
      <c r="B132" s="29"/>
      <c r="C132" s="30"/>
      <c r="D132" s="34"/>
      <c r="E132" s="29"/>
      <c r="F132" s="30"/>
      <c r="G132" s="30"/>
      <c r="H132" s="29"/>
      <c r="I132" s="17">
        <v>22</v>
      </c>
      <c r="J132" s="23"/>
    </row>
    <row r="133" spans="1:10">
      <c r="A133" s="22"/>
      <c r="B133" s="29"/>
      <c r="C133" s="30"/>
      <c r="D133" s="34"/>
      <c r="E133" s="29"/>
      <c r="F133" s="30"/>
      <c r="G133" s="30"/>
      <c r="H133" s="29"/>
      <c r="I133" s="17">
        <v>23</v>
      </c>
      <c r="J133" s="23"/>
    </row>
    <row r="134" spans="1:10">
      <c r="A134" s="22"/>
      <c r="B134" s="29"/>
      <c r="C134" s="30"/>
      <c r="D134" s="34"/>
      <c r="E134" s="29"/>
      <c r="F134" s="30"/>
      <c r="G134" s="30"/>
      <c r="H134" s="29"/>
      <c r="I134" s="17">
        <v>24</v>
      </c>
      <c r="J134" s="23"/>
    </row>
    <row r="135" spans="1:10">
      <c r="A135" s="22"/>
      <c r="B135" s="29"/>
      <c r="C135" s="30"/>
      <c r="D135" s="34"/>
      <c r="E135" s="29"/>
      <c r="F135" s="30"/>
      <c r="G135" s="30"/>
      <c r="H135" s="29"/>
      <c r="I135" s="17">
        <v>25</v>
      </c>
      <c r="J135" s="23"/>
    </row>
    <row r="136" spans="1:10">
      <c r="A136" s="22"/>
      <c r="B136" s="29"/>
      <c r="C136" s="30"/>
      <c r="D136" s="34"/>
      <c r="E136" s="29"/>
      <c r="F136" s="30"/>
      <c r="G136" s="30"/>
      <c r="H136" s="29"/>
      <c r="I136" s="17">
        <v>26</v>
      </c>
      <c r="J136" s="23"/>
    </row>
    <row r="137" spans="1:10">
      <c r="A137" s="22"/>
      <c r="B137" s="29"/>
      <c r="C137" s="30"/>
      <c r="D137" s="34"/>
      <c r="E137" s="29"/>
      <c r="F137" s="30"/>
      <c r="G137" s="30"/>
      <c r="H137" s="29"/>
      <c r="I137" s="17">
        <v>27</v>
      </c>
      <c r="J137" s="23"/>
    </row>
    <row r="138" spans="1:10">
      <c r="A138" s="22"/>
      <c r="B138" s="29"/>
      <c r="C138" s="30"/>
      <c r="D138" s="34"/>
      <c r="E138" s="29"/>
      <c r="F138" s="30"/>
      <c r="G138" s="30"/>
      <c r="H138" s="29"/>
      <c r="I138" s="17">
        <v>28</v>
      </c>
      <c r="J138" s="23"/>
    </row>
    <row r="139" spans="1:10">
      <c r="A139" s="22"/>
      <c r="B139" s="29"/>
      <c r="C139" s="30"/>
      <c r="D139" s="34"/>
      <c r="E139" s="29"/>
      <c r="F139" s="30"/>
      <c r="G139" s="30"/>
      <c r="H139" s="29"/>
      <c r="I139" s="17">
        <v>29</v>
      </c>
      <c r="J139" s="23"/>
    </row>
    <row r="140" spans="1:10">
      <c r="A140" s="22"/>
      <c r="B140" s="29"/>
      <c r="C140" s="30"/>
      <c r="D140" s="34"/>
      <c r="E140" s="29"/>
      <c r="F140" s="30"/>
      <c r="G140" s="30"/>
      <c r="H140" s="29"/>
      <c r="I140" s="17">
        <v>30</v>
      </c>
      <c r="J140" s="23"/>
    </row>
    <row r="141" spans="1:10">
      <c r="A141" s="22"/>
      <c r="B141" s="29"/>
      <c r="C141" s="30"/>
      <c r="D141" s="34"/>
      <c r="E141" s="29"/>
      <c r="F141" s="30"/>
      <c r="G141" s="30"/>
      <c r="H141" s="29"/>
      <c r="I141" s="17">
        <v>31</v>
      </c>
      <c r="J141" s="23"/>
    </row>
    <row r="142" spans="1:10">
      <c r="A142" s="22"/>
      <c r="B142" s="29"/>
      <c r="C142" s="30"/>
      <c r="D142" s="34"/>
      <c r="E142" s="29"/>
      <c r="F142" s="30"/>
      <c r="G142" s="30"/>
      <c r="H142" s="29"/>
      <c r="I142" s="17">
        <v>32</v>
      </c>
      <c r="J142" s="23"/>
    </row>
    <row r="143" spans="1:10">
      <c r="A143" s="22"/>
      <c r="B143" s="29"/>
      <c r="C143" s="30"/>
      <c r="D143" s="34"/>
      <c r="E143" s="29"/>
      <c r="F143" s="30"/>
      <c r="G143" s="30"/>
      <c r="H143" s="29"/>
      <c r="I143" s="17">
        <v>33</v>
      </c>
      <c r="J143" s="23"/>
    </row>
    <row r="144" spans="1:10">
      <c r="A144" s="22"/>
      <c r="B144" s="29"/>
      <c r="C144" s="30"/>
      <c r="D144" s="34"/>
      <c r="E144" s="29"/>
      <c r="F144" s="30"/>
      <c r="G144" s="30"/>
      <c r="H144" s="29"/>
      <c r="I144" s="17">
        <v>34</v>
      </c>
      <c r="J144" s="23"/>
    </row>
    <row r="145" spans="1:10">
      <c r="A145" s="22"/>
      <c r="B145" s="29"/>
      <c r="C145" s="30"/>
      <c r="D145" s="34"/>
      <c r="E145" s="29"/>
      <c r="F145" s="30"/>
      <c r="G145" s="30"/>
      <c r="H145" s="29"/>
      <c r="I145" s="17">
        <v>35</v>
      </c>
      <c r="J145" s="23"/>
    </row>
    <row r="146" spans="1:10">
      <c r="A146" s="22"/>
      <c r="B146" s="29"/>
      <c r="C146" s="30"/>
      <c r="D146" s="34"/>
      <c r="E146" s="29"/>
      <c r="F146" s="30"/>
      <c r="G146" s="30"/>
      <c r="H146" s="29"/>
      <c r="I146" s="17">
        <v>36</v>
      </c>
      <c r="J146" s="23"/>
    </row>
    <row r="147" spans="1:10">
      <c r="A147" s="22"/>
      <c r="B147" s="29"/>
      <c r="C147" s="29"/>
      <c r="D147" s="34"/>
      <c r="E147" s="29"/>
      <c r="F147" s="29"/>
      <c r="G147" s="29"/>
      <c r="H147" s="29"/>
      <c r="I147" s="17">
        <v>37</v>
      </c>
      <c r="J147" s="23"/>
    </row>
    <row r="148" spans="1:10">
      <c r="A148" s="22"/>
      <c r="B148" s="29"/>
      <c r="C148" s="29"/>
      <c r="D148" s="34"/>
      <c r="E148" s="29"/>
      <c r="F148" s="29"/>
      <c r="G148" s="29"/>
      <c r="H148" s="29"/>
      <c r="I148" s="17">
        <v>38</v>
      </c>
      <c r="J148" s="23"/>
    </row>
    <row r="149" spans="1:10">
      <c r="A149" s="22"/>
      <c r="B149" s="29"/>
      <c r="C149" s="29"/>
      <c r="D149" s="34"/>
      <c r="E149" s="29"/>
      <c r="F149" s="29"/>
      <c r="G149" s="29"/>
      <c r="H149" s="29"/>
      <c r="I149" s="17">
        <v>39</v>
      </c>
      <c r="J149" s="23"/>
    </row>
    <row r="150" spans="1:10">
      <c r="A150" s="26"/>
      <c r="B150" s="29"/>
      <c r="C150" s="29"/>
      <c r="D150" s="34"/>
      <c r="E150" s="29"/>
      <c r="F150" s="29"/>
      <c r="G150" s="29"/>
      <c r="H150" s="29"/>
      <c r="I150" s="17">
        <v>40</v>
      </c>
      <c r="J150" s="28"/>
    </row>
    <row r="151" spans="1:10">
      <c r="A151" s="19"/>
      <c r="B151" s="29"/>
      <c r="C151" s="29"/>
      <c r="D151" s="34"/>
      <c r="E151" s="29"/>
      <c r="F151" s="29"/>
      <c r="G151" s="29"/>
      <c r="H151" s="29"/>
      <c r="I151" s="17">
        <v>41</v>
      </c>
      <c r="J151" s="21"/>
    </row>
    <row r="152" spans="1:10">
      <c r="A152" s="22"/>
      <c r="B152" s="29"/>
      <c r="C152" s="29"/>
      <c r="D152" s="34"/>
      <c r="E152" s="29"/>
      <c r="F152" s="29"/>
      <c r="G152" s="29"/>
      <c r="H152" s="29"/>
      <c r="I152" s="17">
        <v>42</v>
      </c>
      <c r="J152" s="23"/>
    </row>
    <row r="153" spans="1:10">
      <c r="A153" s="22"/>
      <c r="B153" s="29"/>
      <c r="C153" s="29"/>
      <c r="D153" s="34"/>
      <c r="E153" s="29"/>
      <c r="F153" s="29"/>
      <c r="G153" s="29"/>
      <c r="H153" s="29"/>
      <c r="I153" s="17">
        <v>43</v>
      </c>
      <c r="J153" s="23"/>
    </row>
    <row r="154" spans="1:10">
      <c r="A154" s="22"/>
      <c r="B154" s="29"/>
      <c r="C154" s="29"/>
      <c r="D154" s="34"/>
      <c r="E154" s="29"/>
      <c r="F154" s="29"/>
      <c r="G154" s="29"/>
      <c r="H154" s="29"/>
      <c r="I154" s="17">
        <v>44</v>
      </c>
      <c r="J154" s="23"/>
    </row>
    <row r="155" spans="1:10">
      <c r="A155" s="22"/>
      <c r="B155" s="29"/>
      <c r="C155" s="29"/>
      <c r="D155" s="34"/>
      <c r="E155" s="29"/>
      <c r="F155" s="29"/>
      <c r="G155" s="29"/>
      <c r="H155" s="29"/>
      <c r="I155" s="17">
        <v>45</v>
      </c>
      <c r="J155" s="23"/>
    </row>
    <row r="156" spans="1:10">
      <c r="A156" s="22"/>
      <c r="B156" s="29"/>
      <c r="C156" s="29"/>
      <c r="D156" s="34"/>
      <c r="E156" s="29"/>
      <c r="F156" s="29"/>
      <c r="G156" s="29"/>
      <c r="H156" s="29"/>
      <c r="I156" s="17">
        <v>46</v>
      </c>
      <c r="J156" s="23"/>
    </row>
    <row r="157" spans="1:10">
      <c r="A157" s="22"/>
      <c r="B157" s="29"/>
      <c r="C157" s="29"/>
      <c r="D157" s="34"/>
      <c r="E157" s="29"/>
      <c r="F157" s="29"/>
      <c r="G157" s="29"/>
      <c r="H157" s="29"/>
      <c r="I157" s="17">
        <v>47</v>
      </c>
      <c r="J157" s="23"/>
    </row>
    <row r="158" spans="1:10">
      <c r="A158" s="22"/>
      <c r="B158" s="29"/>
      <c r="C158" s="29"/>
      <c r="D158" s="34"/>
      <c r="E158" s="29"/>
      <c r="F158" s="29"/>
      <c r="G158" s="29"/>
      <c r="H158" s="29"/>
      <c r="I158" s="17">
        <v>48</v>
      </c>
      <c r="J158" s="23"/>
    </row>
    <row r="159" spans="1:10">
      <c r="A159" s="22"/>
      <c r="B159" s="29"/>
      <c r="C159" s="29"/>
      <c r="D159" s="34"/>
      <c r="E159" s="29"/>
      <c r="F159" s="29"/>
      <c r="G159" s="29"/>
      <c r="H159" s="29"/>
      <c r="I159" s="17">
        <v>49</v>
      </c>
      <c r="J159" s="23"/>
    </row>
    <row r="160" spans="1:10">
      <c r="A160" s="22"/>
      <c r="B160" s="29"/>
      <c r="C160" s="29"/>
      <c r="D160" s="34"/>
      <c r="E160" s="29"/>
      <c r="F160" s="29"/>
      <c r="G160" s="29"/>
      <c r="H160" s="29"/>
      <c r="I160" s="17">
        <v>50</v>
      </c>
      <c r="J160" s="23"/>
    </row>
    <row r="161" spans="1:10">
      <c r="A161" s="22"/>
      <c r="B161" s="29"/>
      <c r="C161" s="29"/>
      <c r="D161" s="34"/>
      <c r="E161" s="29"/>
      <c r="F161" s="29"/>
      <c r="G161" s="29"/>
      <c r="H161" s="29"/>
      <c r="I161" s="17">
        <v>51</v>
      </c>
      <c r="J161" s="23"/>
    </row>
    <row r="162" spans="1:10">
      <c r="A162" s="22"/>
      <c r="B162" s="29"/>
      <c r="C162" s="29"/>
      <c r="D162" s="34"/>
      <c r="E162" s="29"/>
      <c r="F162" s="29"/>
      <c r="G162" s="29"/>
      <c r="H162" s="29"/>
      <c r="I162" s="17">
        <v>52</v>
      </c>
      <c r="J162" s="23"/>
    </row>
    <row r="163" spans="1:10">
      <c r="A163" s="22"/>
      <c r="B163" s="29"/>
      <c r="C163" s="29"/>
      <c r="D163" s="34"/>
      <c r="E163" s="29"/>
      <c r="F163" s="29"/>
      <c r="G163" s="29"/>
      <c r="H163" s="29"/>
      <c r="I163" s="17">
        <v>53</v>
      </c>
      <c r="J163" s="23"/>
    </row>
    <row r="164" spans="1:10">
      <c r="A164" s="22"/>
      <c r="B164" s="29"/>
      <c r="C164" s="29"/>
      <c r="D164" s="34"/>
      <c r="E164" s="29"/>
      <c r="F164" s="29"/>
      <c r="G164" s="29"/>
      <c r="H164" s="29"/>
      <c r="I164" s="17">
        <v>54</v>
      </c>
      <c r="J164" s="23"/>
    </row>
    <row r="165" spans="1:10">
      <c r="A165" s="22"/>
      <c r="B165" s="29"/>
      <c r="C165" s="29"/>
      <c r="D165" s="34"/>
      <c r="E165" s="29"/>
      <c r="F165" s="29"/>
      <c r="G165" s="29"/>
      <c r="H165" s="29"/>
      <c r="I165" s="17">
        <v>55</v>
      </c>
      <c r="J165" s="23"/>
    </row>
    <row r="166" spans="1:10">
      <c r="A166" s="22"/>
      <c r="B166" s="29"/>
      <c r="C166" s="29"/>
      <c r="D166" s="34"/>
      <c r="E166" s="29"/>
      <c r="F166" s="29"/>
      <c r="G166" s="29"/>
      <c r="H166" s="29"/>
      <c r="I166" s="17">
        <v>56</v>
      </c>
      <c r="J166" s="23"/>
    </row>
    <row r="167" spans="1:10">
      <c r="A167" s="22"/>
      <c r="B167" s="29"/>
      <c r="C167" s="29"/>
      <c r="D167" s="34"/>
      <c r="E167" s="29"/>
      <c r="F167" s="29"/>
      <c r="G167" s="29"/>
      <c r="H167" s="29"/>
      <c r="I167" s="17">
        <v>57</v>
      </c>
      <c r="J167" s="23"/>
    </row>
    <row r="168" spans="1:10">
      <c r="A168" s="22"/>
      <c r="B168" s="29"/>
      <c r="C168" s="29"/>
      <c r="D168" s="34"/>
      <c r="E168" s="29"/>
      <c r="F168" s="29"/>
      <c r="G168" s="29"/>
      <c r="H168" s="29"/>
      <c r="I168" s="17">
        <v>58</v>
      </c>
      <c r="J168" s="23"/>
    </row>
    <row r="169" spans="1:10">
      <c r="A169" s="22"/>
      <c r="B169" s="29"/>
      <c r="C169" s="29"/>
      <c r="D169" s="34"/>
      <c r="E169" s="29"/>
      <c r="F169" s="29"/>
      <c r="G169" s="29"/>
      <c r="H169" s="29"/>
      <c r="I169" s="17">
        <v>59</v>
      </c>
      <c r="J169" s="23"/>
    </row>
    <row r="170" spans="1:10">
      <c r="A170" s="22"/>
      <c r="B170" s="29"/>
      <c r="C170" s="29"/>
      <c r="D170" s="34"/>
      <c r="E170" s="29"/>
      <c r="F170" s="29"/>
      <c r="G170" s="29"/>
      <c r="H170" s="29"/>
      <c r="I170" s="17">
        <v>60</v>
      </c>
      <c r="J170" s="23"/>
    </row>
    <row r="171" spans="1:10">
      <c r="A171" s="22"/>
      <c r="B171" s="29"/>
      <c r="C171" s="29"/>
      <c r="D171" s="34"/>
      <c r="E171" s="29"/>
      <c r="F171" s="29"/>
      <c r="G171" s="29"/>
      <c r="H171" s="29"/>
      <c r="I171" s="17">
        <v>61</v>
      </c>
      <c r="J171" s="23"/>
    </row>
    <row r="172" spans="1:10">
      <c r="A172" s="22"/>
      <c r="B172" s="29"/>
      <c r="C172" s="29"/>
      <c r="D172" s="34"/>
      <c r="E172" s="29"/>
      <c r="F172" s="29"/>
      <c r="G172" s="29"/>
      <c r="H172" s="29"/>
      <c r="I172" s="17">
        <v>62</v>
      </c>
      <c r="J172" s="23"/>
    </row>
    <row r="173" spans="1:10">
      <c r="A173" s="22"/>
      <c r="B173" s="29"/>
      <c r="C173" s="29"/>
      <c r="D173" s="34"/>
      <c r="E173" s="29"/>
      <c r="F173" s="29"/>
      <c r="G173" s="29"/>
      <c r="H173" s="29"/>
      <c r="I173" s="17">
        <v>63</v>
      </c>
      <c r="J173" s="23"/>
    </row>
    <row r="174" spans="1:10">
      <c r="A174" s="22"/>
      <c r="B174" s="29"/>
      <c r="C174" s="29"/>
      <c r="D174" s="34"/>
      <c r="E174" s="29"/>
      <c r="F174" s="29"/>
      <c r="G174" s="29"/>
      <c r="H174" s="29"/>
      <c r="I174" s="17">
        <v>64</v>
      </c>
      <c r="J174" s="23"/>
    </row>
    <row r="175" spans="1:10">
      <c r="A175" s="22"/>
      <c r="B175" s="29"/>
      <c r="C175" s="29"/>
      <c r="D175" s="34"/>
      <c r="E175" s="29"/>
      <c r="F175" s="29"/>
      <c r="G175" s="29"/>
      <c r="H175" s="29"/>
      <c r="I175" s="17">
        <v>65</v>
      </c>
      <c r="J175" s="23"/>
    </row>
    <row r="176" spans="1:10">
      <c r="A176" s="22"/>
      <c r="B176" s="29"/>
      <c r="C176" s="29"/>
      <c r="D176" s="34"/>
      <c r="E176" s="29"/>
      <c r="F176" s="29"/>
      <c r="G176" s="29"/>
      <c r="H176" s="29"/>
      <c r="I176" s="17">
        <v>66</v>
      </c>
      <c r="J176" s="23"/>
    </row>
    <row r="177" spans="1:10">
      <c r="A177" s="22"/>
      <c r="B177" s="29"/>
      <c r="C177" s="29"/>
      <c r="D177" s="34"/>
      <c r="E177" s="29"/>
      <c r="F177" s="29"/>
      <c r="G177" s="29"/>
      <c r="H177" s="29"/>
      <c r="I177" s="17">
        <v>67</v>
      </c>
      <c r="J177" s="23"/>
    </row>
    <row r="178" spans="1:10">
      <c r="A178" s="22"/>
      <c r="B178" s="29"/>
      <c r="C178" s="29"/>
      <c r="D178" s="34"/>
      <c r="E178" s="29"/>
      <c r="F178" s="29"/>
      <c r="G178" s="29"/>
      <c r="H178" s="29"/>
      <c r="I178" s="17">
        <v>68</v>
      </c>
      <c r="J178" s="23"/>
    </row>
    <row r="179" spans="1:10">
      <c r="A179" s="22"/>
      <c r="B179" s="29"/>
      <c r="C179" s="29"/>
      <c r="D179" s="34"/>
      <c r="E179" s="29"/>
      <c r="F179" s="29"/>
      <c r="G179" s="29"/>
      <c r="H179" s="29"/>
      <c r="I179" s="17">
        <v>69</v>
      </c>
      <c r="J179" s="23"/>
    </row>
    <row r="180" spans="1:10">
      <c r="A180" s="22"/>
      <c r="B180" s="29"/>
      <c r="C180" s="29"/>
      <c r="D180" s="34"/>
      <c r="E180" s="29"/>
      <c r="F180" s="29"/>
      <c r="G180" s="29"/>
      <c r="H180" s="29"/>
      <c r="I180" s="17">
        <v>70</v>
      </c>
      <c r="J180" s="23"/>
    </row>
    <row r="181" spans="1:10">
      <c r="A181" s="22"/>
      <c r="B181" s="29"/>
      <c r="C181" s="29"/>
      <c r="D181" s="34"/>
      <c r="E181" s="29"/>
      <c r="F181" s="29"/>
      <c r="G181" s="29"/>
      <c r="H181" s="29"/>
      <c r="I181" s="17">
        <v>71</v>
      </c>
      <c r="J181" s="23"/>
    </row>
    <row r="182" spans="1:10">
      <c r="A182" s="22"/>
      <c r="B182" s="29"/>
      <c r="C182" s="29"/>
      <c r="D182" s="34"/>
      <c r="E182" s="29"/>
      <c r="F182" s="29"/>
      <c r="G182" s="29"/>
      <c r="H182" s="29"/>
      <c r="I182" s="17">
        <v>72</v>
      </c>
      <c r="J182" s="23"/>
    </row>
    <row r="183" spans="1:10">
      <c r="A183" s="22"/>
      <c r="B183" s="29"/>
      <c r="C183" s="29"/>
      <c r="D183" s="34"/>
      <c r="E183" s="29"/>
      <c r="F183" s="29"/>
      <c r="G183" s="29"/>
      <c r="H183" s="29"/>
      <c r="I183" s="17">
        <v>73</v>
      </c>
      <c r="J183" s="23"/>
    </row>
    <row r="184" spans="1:10">
      <c r="A184" s="22"/>
      <c r="B184" s="29"/>
      <c r="C184" s="29"/>
      <c r="D184" s="34"/>
      <c r="E184" s="29"/>
      <c r="F184" s="29"/>
      <c r="G184" s="29"/>
      <c r="H184" s="29"/>
      <c r="I184" s="17">
        <v>74</v>
      </c>
      <c r="J184" s="23"/>
    </row>
    <row r="185" spans="1:10">
      <c r="A185" s="22"/>
      <c r="B185" s="29"/>
      <c r="C185" s="29"/>
      <c r="D185" s="34"/>
      <c r="E185" s="29"/>
      <c r="F185" s="29"/>
      <c r="G185" s="29"/>
      <c r="H185" s="29"/>
      <c r="I185" s="17">
        <v>75</v>
      </c>
      <c r="J185" s="23"/>
    </row>
    <row r="186" spans="1:10">
      <c r="A186" s="22"/>
      <c r="B186" s="29"/>
      <c r="C186" s="29"/>
      <c r="D186" s="34"/>
      <c r="E186" s="29"/>
      <c r="F186" s="29"/>
      <c r="G186" s="29"/>
      <c r="H186" s="29"/>
      <c r="I186" s="17">
        <v>76</v>
      </c>
      <c r="J186" s="23"/>
    </row>
    <row r="187" spans="1:10">
      <c r="A187" s="22"/>
      <c r="B187" s="29"/>
      <c r="C187" s="29"/>
      <c r="D187" s="34"/>
      <c r="E187" s="29"/>
      <c r="F187" s="29"/>
      <c r="G187" s="29"/>
      <c r="H187" s="29"/>
      <c r="I187" s="17">
        <v>77</v>
      </c>
      <c r="J187" s="23"/>
    </row>
    <row r="188" spans="1:10">
      <c r="A188" s="22"/>
      <c r="B188" s="29"/>
      <c r="C188" s="29"/>
      <c r="D188" s="34"/>
      <c r="E188" s="29"/>
      <c r="F188" s="29"/>
      <c r="G188" s="29"/>
      <c r="H188" s="29"/>
      <c r="I188" s="17">
        <v>78</v>
      </c>
      <c r="J188" s="23"/>
    </row>
    <row r="189" spans="1:10">
      <c r="A189" s="22"/>
      <c r="B189" s="29"/>
      <c r="C189" s="29"/>
      <c r="D189" s="34"/>
      <c r="E189" s="29"/>
      <c r="F189" s="29"/>
      <c r="G189" s="29"/>
      <c r="H189" s="29"/>
      <c r="I189" s="17">
        <v>79</v>
      </c>
      <c r="J189" s="23"/>
    </row>
    <row r="190" spans="1:10">
      <c r="A190" s="22"/>
      <c r="B190" s="29"/>
      <c r="C190" s="29"/>
      <c r="D190" s="34"/>
      <c r="E190" s="29"/>
      <c r="F190" s="29"/>
      <c r="G190" s="29"/>
      <c r="H190" s="29"/>
      <c r="I190" s="17">
        <v>80</v>
      </c>
      <c r="J190" s="23"/>
    </row>
    <row r="191" spans="1:10">
      <c r="A191" s="22"/>
      <c r="B191" s="29"/>
      <c r="C191" s="29"/>
      <c r="D191" s="34"/>
      <c r="E191" s="29"/>
      <c r="F191" s="29"/>
      <c r="G191" s="29"/>
      <c r="H191" s="29"/>
      <c r="I191" s="17">
        <v>81</v>
      </c>
      <c r="J191" s="23"/>
    </row>
    <row r="192" spans="1:10">
      <c r="A192" s="22"/>
      <c r="B192" s="29"/>
      <c r="C192" s="29"/>
      <c r="D192" s="34"/>
      <c r="E192" s="29"/>
      <c r="F192" s="29"/>
      <c r="G192" s="29"/>
      <c r="H192" s="29"/>
      <c r="I192" s="17">
        <v>82</v>
      </c>
      <c r="J192" s="23"/>
    </row>
    <row r="193" spans="1:10">
      <c r="A193" s="22"/>
      <c r="B193" s="29"/>
      <c r="C193" s="29"/>
      <c r="D193" s="34"/>
      <c r="E193" s="29"/>
      <c r="F193" s="29"/>
      <c r="G193" s="29"/>
      <c r="H193" s="29"/>
      <c r="I193" s="17">
        <v>83</v>
      </c>
      <c r="J193" s="23"/>
    </row>
    <row r="194" spans="1:10">
      <c r="A194" s="22"/>
      <c r="B194" s="29"/>
      <c r="C194" s="29"/>
      <c r="D194" s="34"/>
      <c r="E194" s="29"/>
      <c r="F194" s="29"/>
      <c r="G194" s="29"/>
      <c r="H194" s="29"/>
      <c r="I194" s="17">
        <v>84</v>
      </c>
      <c r="J194" s="23"/>
    </row>
    <row r="195" spans="1:10">
      <c r="A195" s="22"/>
      <c r="B195" s="29"/>
      <c r="C195" s="29"/>
      <c r="D195" s="34"/>
      <c r="E195" s="29"/>
      <c r="F195" s="29"/>
      <c r="G195" s="29"/>
      <c r="H195" s="29"/>
      <c r="I195" s="17">
        <v>85</v>
      </c>
      <c r="J195" s="23"/>
    </row>
    <row r="196" spans="1:10">
      <c r="A196" s="22"/>
      <c r="B196" s="29"/>
      <c r="C196" s="29"/>
      <c r="D196" s="34"/>
      <c r="E196" s="29"/>
      <c r="F196" s="29"/>
      <c r="G196" s="29"/>
      <c r="H196" s="29"/>
      <c r="I196" s="17">
        <v>86</v>
      </c>
      <c r="J196" s="23"/>
    </row>
    <row r="197" spans="1:10">
      <c r="A197" s="22"/>
      <c r="B197" s="29"/>
      <c r="C197" s="29"/>
      <c r="D197" s="34"/>
      <c r="E197" s="29"/>
      <c r="F197" s="29"/>
      <c r="G197" s="29"/>
      <c r="H197" s="29"/>
      <c r="I197" s="17">
        <v>87</v>
      </c>
      <c r="J197" s="23"/>
    </row>
    <row r="198" spans="1:10">
      <c r="A198" s="22"/>
      <c r="B198" s="29"/>
      <c r="C198" s="29"/>
      <c r="D198" s="34"/>
      <c r="E198" s="29"/>
      <c r="F198" s="29"/>
      <c r="G198" s="29"/>
      <c r="H198" s="29"/>
      <c r="I198" s="17">
        <v>88</v>
      </c>
      <c r="J198" s="23"/>
    </row>
    <row r="199" spans="1:10">
      <c r="A199" s="22"/>
      <c r="B199" s="29"/>
      <c r="C199" s="29"/>
      <c r="D199" s="34"/>
      <c r="E199" s="29"/>
      <c r="F199" s="29"/>
      <c r="G199" s="29"/>
      <c r="H199" s="29"/>
      <c r="I199" s="17">
        <v>89</v>
      </c>
      <c r="J199" s="23"/>
    </row>
    <row r="200" spans="1:10">
      <c r="A200" s="26"/>
      <c r="B200" s="29"/>
      <c r="C200" s="29"/>
      <c r="D200" s="34"/>
      <c r="E200" s="29"/>
      <c r="F200" s="29"/>
      <c r="G200" s="29"/>
      <c r="H200" s="29"/>
      <c r="I200" s="17">
        <v>90</v>
      </c>
      <c r="J200" s="28"/>
    </row>
    <row r="201" spans="1:10">
      <c r="A201" s="19"/>
      <c r="B201" s="29"/>
      <c r="C201" s="29"/>
      <c r="D201" s="34"/>
      <c r="E201" s="29"/>
      <c r="F201" s="29"/>
      <c r="G201" s="29"/>
      <c r="H201" s="29"/>
      <c r="I201" s="17">
        <v>91</v>
      </c>
      <c r="J201" s="21"/>
    </row>
    <row r="202" spans="1:10">
      <c r="A202" s="22"/>
      <c r="B202" s="29"/>
      <c r="C202" s="29"/>
      <c r="D202" s="34"/>
      <c r="E202" s="29"/>
      <c r="F202" s="29"/>
      <c r="G202" s="29"/>
      <c r="H202" s="29"/>
      <c r="I202" s="17">
        <v>92</v>
      </c>
      <c r="J202" s="23"/>
    </row>
    <row r="203" spans="1:10">
      <c r="A203" s="22"/>
      <c r="B203" s="29"/>
      <c r="C203" s="29"/>
      <c r="D203" s="34"/>
      <c r="E203" s="29"/>
      <c r="F203" s="29"/>
      <c r="G203" s="29"/>
      <c r="H203" s="29"/>
      <c r="I203" s="17">
        <v>93</v>
      </c>
      <c r="J203" s="23"/>
    </row>
    <row r="204" spans="1:10">
      <c r="A204" s="22"/>
      <c r="B204" s="29"/>
      <c r="C204" s="29"/>
      <c r="D204" s="34"/>
      <c r="E204" s="29"/>
      <c r="F204" s="29"/>
      <c r="G204" s="29"/>
      <c r="H204" s="29"/>
      <c r="I204" s="17">
        <v>94</v>
      </c>
      <c r="J204" s="23"/>
    </row>
    <row r="205" spans="1:10">
      <c r="A205" s="22"/>
      <c r="B205" s="29"/>
      <c r="C205" s="29"/>
      <c r="D205" s="34"/>
      <c r="E205" s="29"/>
      <c r="F205" s="29"/>
      <c r="G205" s="29"/>
      <c r="H205" s="29"/>
      <c r="I205" s="17">
        <v>95</v>
      </c>
      <c r="J205" s="23"/>
    </row>
    <row r="206" spans="1:10">
      <c r="A206" s="22"/>
      <c r="B206" s="29"/>
      <c r="C206" s="29"/>
      <c r="D206" s="34"/>
      <c r="E206" s="29"/>
      <c r="F206" s="29"/>
      <c r="G206" s="29"/>
      <c r="H206" s="29"/>
      <c r="I206" s="17">
        <v>96</v>
      </c>
      <c r="J206" s="23"/>
    </row>
    <row r="207" spans="1:10">
      <c r="A207" s="22"/>
      <c r="B207" s="29"/>
      <c r="C207" s="29"/>
      <c r="D207" s="34"/>
      <c r="E207" s="29"/>
      <c r="F207" s="29"/>
      <c r="G207" s="29"/>
      <c r="H207" s="29"/>
      <c r="I207" s="17">
        <v>97</v>
      </c>
      <c r="J207" s="23"/>
    </row>
    <row r="208" spans="1:10">
      <c r="A208" s="22"/>
      <c r="B208" s="29"/>
      <c r="C208" s="29"/>
      <c r="D208" s="34"/>
      <c r="E208" s="29"/>
      <c r="F208" s="29"/>
      <c r="G208" s="29"/>
      <c r="H208" s="29"/>
      <c r="I208" s="17">
        <v>98</v>
      </c>
      <c r="J208" s="23"/>
    </row>
    <row r="209" spans="1:10">
      <c r="A209" s="22"/>
      <c r="B209" s="29"/>
      <c r="C209" s="29"/>
      <c r="D209" s="34"/>
      <c r="E209" s="29"/>
      <c r="F209" s="29"/>
      <c r="G209" s="29"/>
      <c r="H209" s="29"/>
      <c r="I209" s="17">
        <v>99</v>
      </c>
      <c r="J209" s="23"/>
    </row>
    <row r="210" spans="1:10">
      <c r="A210" s="22"/>
      <c r="B210" s="29"/>
      <c r="C210" s="29"/>
      <c r="D210" s="34"/>
      <c r="E210" s="29"/>
      <c r="F210" s="29"/>
      <c r="G210" s="29"/>
      <c r="H210" s="29"/>
      <c r="I210" s="17">
        <v>100</v>
      </c>
      <c r="J210" s="23"/>
    </row>
    <row r="211" spans="1:10">
      <c r="A211" s="22"/>
      <c r="B211" s="29"/>
      <c r="C211" s="29"/>
      <c r="D211" s="34"/>
      <c r="E211" s="29"/>
      <c r="F211" s="29"/>
      <c r="G211" s="29"/>
      <c r="H211" s="29"/>
      <c r="I211" s="17">
        <v>101</v>
      </c>
      <c r="J211" s="23"/>
    </row>
    <row r="212" spans="1:10">
      <c r="A212" s="22"/>
      <c r="B212" s="29"/>
      <c r="C212" s="29"/>
      <c r="D212" s="34"/>
      <c r="E212" s="29"/>
      <c r="F212" s="29"/>
      <c r="G212" s="29"/>
      <c r="H212" s="29"/>
      <c r="I212" s="17">
        <v>102</v>
      </c>
      <c r="J212" s="23"/>
    </row>
    <row r="213" spans="1:10">
      <c r="A213" s="22"/>
      <c r="B213" s="29"/>
      <c r="C213" s="29"/>
      <c r="D213" s="34"/>
      <c r="E213" s="29"/>
      <c r="F213" s="29"/>
      <c r="G213" s="29"/>
      <c r="H213" s="29"/>
      <c r="I213" s="17">
        <v>103</v>
      </c>
      <c r="J213" s="23"/>
    </row>
    <row r="214" spans="1:10">
      <c r="A214" s="22"/>
      <c r="B214" s="29"/>
      <c r="C214" s="29"/>
      <c r="D214" s="34"/>
      <c r="E214" s="29"/>
      <c r="F214" s="29"/>
      <c r="G214" s="29"/>
      <c r="H214" s="29"/>
      <c r="I214" s="17">
        <v>104</v>
      </c>
      <c r="J214" s="23"/>
    </row>
    <row r="215" spans="1:10">
      <c r="A215" s="22"/>
      <c r="B215" s="29"/>
      <c r="C215" s="29"/>
      <c r="D215" s="34"/>
      <c r="E215" s="29"/>
      <c r="F215" s="29"/>
      <c r="G215" s="29"/>
      <c r="H215" s="29"/>
      <c r="I215" s="17">
        <v>105</v>
      </c>
      <c r="J215" s="23"/>
    </row>
    <row r="216" spans="1:10">
      <c r="A216" s="22"/>
      <c r="B216" s="29"/>
      <c r="C216" s="29"/>
      <c r="D216" s="34"/>
      <c r="E216" s="29"/>
      <c r="F216" s="29"/>
      <c r="G216" s="29"/>
      <c r="H216" s="29"/>
      <c r="I216" s="17">
        <v>106</v>
      </c>
      <c r="J216" s="23"/>
    </row>
    <row r="217" spans="1:10">
      <c r="A217" s="22"/>
      <c r="B217" s="29"/>
      <c r="C217" s="29"/>
      <c r="D217" s="34"/>
      <c r="E217" s="29"/>
      <c r="F217" s="29"/>
      <c r="G217" s="29"/>
      <c r="H217" s="29"/>
      <c r="I217" s="17">
        <v>107</v>
      </c>
      <c r="J217" s="23"/>
    </row>
    <row r="218" spans="1:10">
      <c r="A218" s="22"/>
      <c r="B218" s="29"/>
      <c r="C218" s="29"/>
      <c r="D218" s="34"/>
      <c r="E218" s="29"/>
      <c r="F218" s="29"/>
      <c r="G218" s="29"/>
      <c r="H218" s="29"/>
      <c r="I218" s="17">
        <v>108</v>
      </c>
      <c r="J218" s="23"/>
    </row>
    <row r="219" spans="1:10">
      <c r="A219" s="22"/>
      <c r="B219" s="29"/>
      <c r="C219" s="29"/>
      <c r="D219" s="34"/>
      <c r="E219" s="29"/>
      <c r="F219" s="29"/>
      <c r="G219" s="29"/>
      <c r="H219" s="29"/>
      <c r="I219" s="17">
        <v>109</v>
      </c>
      <c r="J219" s="23"/>
    </row>
    <row r="220" spans="1:10">
      <c r="A220" s="22"/>
      <c r="B220" s="29"/>
      <c r="C220" s="29"/>
      <c r="D220" s="34"/>
      <c r="E220" s="29"/>
      <c r="F220" s="29"/>
      <c r="G220" s="29"/>
      <c r="H220" s="29"/>
      <c r="I220" s="17">
        <v>110</v>
      </c>
      <c r="J220" s="23"/>
    </row>
    <row r="221" spans="1:10">
      <c r="A221" s="22"/>
      <c r="B221" s="29"/>
      <c r="C221" s="29"/>
      <c r="D221" s="34"/>
      <c r="E221" s="29"/>
      <c r="F221" s="29"/>
      <c r="G221" s="29"/>
      <c r="H221" s="29"/>
      <c r="I221" s="17">
        <v>111</v>
      </c>
      <c r="J221" s="23"/>
    </row>
    <row r="222" spans="1:10">
      <c r="A222" s="22"/>
      <c r="B222" s="29"/>
      <c r="C222" s="29"/>
      <c r="D222" s="34"/>
      <c r="E222" s="29"/>
      <c r="F222" s="29"/>
      <c r="G222" s="29"/>
      <c r="H222" s="29"/>
      <c r="I222" s="17">
        <v>112</v>
      </c>
      <c r="J222" s="23"/>
    </row>
    <row r="223" spans="1:10">
      <c r="A223" s="22"/>
      <c r="B223" s="29"/>
      <c r="C223" s="29"/>
      <c r="D223" s="34"/>
      <c r="E223" s="29"/>
      <c r="F223" s="29"/>
      <c r="G223" s="29"/>
      <c r="H223" s="29"/>
      <c r="I223" s="17">
        <v>113</v>
      </c>
      <c r="J223" s="23"/>
    </row>
    <row r="224" spans="1:10">
      <c r="A224" s="22"/>
      <c r="B224" s="29"/>
      <c r="C224" s="29"/>
      <c r="D224" s="34"/>
      <c r="E224" s="29"/>
      <c r="F224" s="29"/>
      <c r="G224" s="29"/>
      <c r="H224" s="29"/>
      <c r="I224" s="17">
        <v>114</v>
      </c>
      <c r="J224" s="23"/>
    </row>
    <row r="225" spans="1:10">
      <c r="A225" s="22"/>
      <c r="B225" s="29"/>
      <c r="C225" s="29"/>
      <c r="D225" s="34"/>
      <c r="E225" s="29"/>
      <c r="F225" s="29"/>
      <c r="G225" s="29"/>
      <c r="H225" s="29"/>
      <c r="I225" s="17">
        <v>115</v>
      </c>
      <c r="J225" s="23"/>
    </row>
    <row r="226" spans="1:10">
      <c r="A226" s="22"/>
      <c r="B226" s="29"/>
      <c r="C226" s="29"/>
      <c r="D226" s="34"/>
      <c r="E226" s="29"/>
      <c r="F226" s="29"/>
      <c r="G226" s="29"/>
      <c r="H226" s="29"/>
      <c r="I226" s="17">
        <v>116</v>
      </c>
      <c r="J226" s="23"/>
    </row>
    <row r="227" spans="1:10">
      <c r="A227" s="22"/>
      <c r="B227" s="29"/>
      <c r="C227" s="29"/>
      <c r="D227" s="34"/>
      <c r="E227" s="29"/>
      <c r="F227" s="29"/>
      <c r="G227" s="29"/>
      <c r="H227" s="29"/>
      <c r="I227" s="17">
        <v>117</v>
      </c>
      <c r="J227" s="23"/>
    </row>
    <row r="228" spans="1:10">
      <c r="A228" s="22"/>
      <c r="B228" s="29"/>
      <c r="C228" s="29"/>
      <c r="D228" s="34"/>
      <c r="E228" s="29"/>
      <c r="F228" s="29"/>
      <c r="G228" s="29"/>
      <c r="H228" s="29"/>
      <c r="I228" s="17">
        <v>118</v>
      </c>
      <c r="J228" s="23"/>
    </row>
    <row r="229" spans="1:10">
      <c r="A229" s="22"/>
      <c r="B229" s="29"/>
      <c r="C229" s="29"/>
      <c r="D229" s="34"/>
      <c r="E229" s="29"/>
      <c r="F229" s="29"/>
      <c r="G229" s="29"/>
      <c r="H229" s="29"/>
      <c r="I229" s="17">
        <v>119</v>
      </c>
      <c r="J229" s="23"/>
    </row>
    <row r="230" spans="1:10">
      <c r="A230" s="22"/>
      <c r="B230" s="29"/>
      <c r="C230" s="29"/>
      <c r="D230" s="34"/>
      <c r="E230" s="29"/>
      <c r="F230" s="29"/>
      <c r="G230" s="29"/>
      <c r="H230" s="29"/>
      <c r="I230" s="17">
        <v>120</v>
      </c>
      <c r="J230" s="23"/>
    </row>
    <row r="231" spans="1:10">
      <c r="A231" s="22"/>
      <c r="B231" s="29"/>
      <c r="C231" s="29"/>
      <c r="D231" s="34"/>
      <c r="E231" s="29"/>
      <c r="F231" s="29"/>
      <c r="G231" s="29"/>
      <c r="H231" s="29"/>
      <c r="I231" s="17">
        <v>121</v>
      </c>
      <c r="J231" s="23"/>
    </row>
    <row r="232" spans="1:10">
      <c r="A232" s="22"/>
      <c r="B232" s="29"/>
      <c r="C232" s="29"/>
      <c r="D232" s="34"/>
      <c r="E232" s="29"/>
      <c r="F232" s="29"/>
      <c r="G232" s="29"/>
      <c r="H232" s="29"/>
      <c r="I232" s="17">
        <v>122</v>
      </c>
      <c r="J232" s="23"/>
    </row>
    <row r="233" spans="1:10">
      <c r="A233" s="22"/>
      <c r="B233" s="29"/>
      <c r="C233" s="29"/>
      <c r="D233" s="34"/>
      <c r="E233" s="29"/>
      <c r="F233" s="29"/>
      <c r="G233" s="29"/>
      <c r="H233" s="29"/>
      <c r="I233" s="17">
        <v>123</v>
      </c>
      <c r="J233" s="23"/>
    </row>
    <row r="234" spans="1:10">
      <c r="A234" s="22"/>
      <c r="B234" s="29"/>
      <c r="C234" s="29"/>
      <c r="D234" s="34"/>
      <c r="E234" s="29"/>
      <c r="F234" s="29"/>
      <c r="G234" s="29"/>
      <c r="H234" s="29"/>
      <c r="I234" s="17">
        <v>124</v>
      </c>
      <c r="J234" s="23"/>
    </row>
    <row r="235" spans="1:10">
      <c r="A235" s="22"/>
      <c r="B235" s="29"/>
      <c r="C235" s="29"/>
      <c r="D235" s="34"/>
      <c r="E235" s="29"/>
      <c r="F235" s="29"/>
      <c r="G235" s="29"/>
      <c r="H235" s="29"/>
      <c r="I235" s="17">
        <v>125</v>
      </c>
      <c r="J235" s="23"/>
    </row>
    <row r="236" spans="1:10">
      <c r="A236" s="22"/>
      <c r="B236" s="29"/>
      <c r="C236" s="29"/>
      <c r="D236" s="34"/>
      <c r="E236" s="29"/>
      <c r="F236" s="29"/>
      <c r="G236" s="29"/>
      <c r="H236" s="29"/>
      <c r="I236" s="17">
        <v>126</v>
      </c>
      <c r="J236" s="23"/>
    </row>
    <row r="237" spans="1:10">
      <c r="A237" s="22"/>
      <c r="B237" s="29"/>
      <c r="C237" s="29"/>
      <c r="D237" s="34"/>
      <c r="E237" s="29"/>
      <c r="F237" s="29"/>
      <c r="G237" s="29"/>
      <c r="H237" s="29"/>
      <c r="I237" s="17">
        <v>127</v>
      </c>
      <c r="J237" s="23"/>
    </row>
    <row r="238" spans="1:10">
      <c r="A238" s="22"/>
      <c r="B238" s="29"/>
      <c r="C238" s="29"/>
      <c r="D238" s="34"/>
      <c r="E238" s="29"/>
      <c r="F238" s="29"/>
      <c r="G238" s="29"/>
      <c r="H238" s="29"/>
      <c r="I238" s="17">
        <v>128</v>
      </c>
      <c r="J238" s="23"/>
    </row>
    <row r="239" spans="1:10">
      <c r="A239" s="22"/>
      <c r="B239" s="29"/>
      <c r="C239" s="29"/>
      <c r="D239" s="34"/>
      <c r="E239" s="29"/>
      <c r="F239" s="29"/>
      <c r="G239" s="29"/>
      <c r="H239" s="29"/>
      <c r="I239" s="17">
        <v>129</v>
      </c>
      <c r="J239" s="23"/>
    </row>
    <row r="240" spans="1:10">
      <c r="A240" s="22"/>
      <c r="B240" s="29"/>
      <c r="C240" s="29"/>
      <c r="D240" s="34"/>
      <c r="E240" s="29"/>
      <c r="F240" s="29"/>
      <c r="G240" s="29"/>
      <c r="H240" s="29"/>
      <c r="I240" s="17">
        <v>130</v>
      </c>
      <c r="J240" s="23"/>
    </row>
    <row r="241" spans="1:10">
      <c r="A241" s="22"/>
      <c r="B241" s="29"/>
      <c r="C241" s="29"/>
      <c r="D241" s="34"/>
      <c r="E241" s="29"/>
      <c r="F241" s="29"/>
      <c r="G241" s="29"/>
      <c r="H241" s="29"/>
      <c r="I241" s="17">
        <v>131</v>
      </c>
      <c r="J241" s="23"/>
    </row>
    <row r="242" spans="1:10">
      <c r="A242" s="22"/>
      <c r="B242" s="29"/>
      <c r="C242" s="29"/>
      <c r="D242" s="34"/>
      <c r="E242" s="29"/>
      <c r="F242" s="29"/>
      <c r="G242" s="29"/>
      <c r="H242" s="29"/>
      <c r="I242" s="17">
        <v>132</v>
      </c>
      <c r="J242" s="23"/>
    </row>
    <row r="243" spans="1:10">
      <c r="A243" s="22"/>
      <c r="B243" s="29"/>
      <c r="C243" s="29"/>
      <c r="D243" s="34"/>
      <c r="E243" s="29"/>
      <c r="F243" s="29"/>
      <c r="G243" s="29"/>
      <c r="H243" s="29"/>
      <c r="I243" s="17">
        <v>133</v>
      </c>
      <c r="J243" s="23"/>
    </row>
    <row r="244" spans="1:10">
      <c r="A244" s="22"/>
      <c r="B244" s="29"/>
      <c r="C244" s="29"/>
      <c r="D244" s="34"/>
      <c r="E244" s="29"/>
      <c r="F244" s="29"/>
      <c r="G244" s="29"/>
      <c r="H244" s="29"/>
      <c r="I244" s="17">
        <v>134</v>
      </c>
      <c r="J244" s="23"/>
    </row>
    <row r="245" spans="1:10">
      <c r="A245" s="22"/>
      <c r="B245" s="29"/>
      <c r="C245" s="29"/>
      <c r="D245" s="34"/>
      <c r="E245" s="29"/>
      <c r="F245" s="29"/>
      <c r="G245" s="29"/>
      <c r="H245" s="29"/>
      <c r="I245" s="17">
        <v>135</v>
      </c>
      <c r="J245" s="23"/>
    </row>
    <row r="246" spans="1:10">
      <c r="A246" s="22"/>
      <c r="B246" s="29"/>
      <c r="C246" s="29"/>
      <c r="D246" s="34"/>
      <c r="E246" s="29"/>
      <c r="F246" s="29"/>
      <c r="G246" s="29"/>
      <c r="H246" s="29"/>
      <c r="I246" s="17">
        <v>136</v>
      </c>
      <c r="J246" s="23"/>
    </row>
    <row r="247" spans="1:10">
      <c r="A247" s="22"/>
      <c r="B247" s="29"/>
      <c r="C247" s="29"/>
      <c r="D247" s="34"/>
      <c r="E247" s="29"/>
      <c r="F247" s="29"/>
      <c r="G247" s="29"/>
      <c r="H247" s="29"/>
      <c r="I247" s="17">
        <v>137</v>
      </c>
      <c r="J247" s="23"/>
    </row>
    <row r="248" spans="1:10">
      <c r="A248" s="22"/>
      <c r="B248" s="29"/>
      <c r="C248" s="29"/>
      <c r="D248" s="34"/>
      <c r="E248" s="29"/>
      <c r="F248" s="29"/>
      <c r="G248" s="29"/>
      <c r="H248" s="29"/>
      <c r="I248" s="17">
        <v>138</v>
      </c>
      <c r="J248" s="23"/>
    </row>
    <row r="249" spans="1:10">
      <c r="A249" s="22"/>
      <c r="B249" s="29"/>
      <c r="C249" s="29"/>
      <c r="D249" s="34"/>
      <c r="E249" s="29"/>
      <c r="F249" s="29"/>
      <c r="G249" s="29"/>
      <c r="H249" s="29"/>
      <c r="I249" s="17">
        <v>139</v>
      </c>
      <c r="J249" s="23"/>
    </row>
    <row r="250" spans="1:10">
      <c r="A250" s="26"/>
      <c r="B250" s="29"/>
      <c r="C250" s="29"/>
      <c r="D250" s="34"/>
      <c r="E250" s="29"/>
      <c r="F250" s="29"/>
      <c r="G250" s="29"/>
      <c r="H250" s="29"/>
      <c r="I250" s="17">
        <v>140</v>
      </c>
      <c r="J250" s="28"/>
    </row>
    <row r="251" spans="1:10">
      <c r="A251" s="19"/>
      <c r="B251" s="29"/>
      <c r="C251" s="29"/>
      <c r="D251" s="34"/>
      <c r="E251" s="29"/>
      <c r="F251" s="29"/>
      <c r="G251" s="29"/>
      <c r="H251" s="29"/>
      <c r="I251" s="17">
        <v>141</v>
      </c>
      <c r="J251" s="21"/>
    </row>
    <row r="252" spans="1:10">
      <c r="A252" s="22"/>
      <c r="B252" s="29"/>
      <c r="C252" s="29"/>
      <c r="D252" s="34"/>
      <c r="E252" s="29"/>
      <c r="F252" s="29"/>
      <c r="G252" s="29"/>
      <c r="H252" s="29"/>
      <c r="I252" s="17">
        <v>142</v>
      </c>
      <c r="J252" s="23"/>
    </row>
    <row r="253" spans="1:10">
      <c r="A253" s="22"/>
      <c r="B253" s="29"/>
      <c r="C253" s="29"/>
      <c r="D253" s="34"/>
      <c r="E253" s="29"/>
      <c r="F253" s="29"/>
      <c r="G253" s="29"/>
      <c r="H253" s="29"/>
      <c r="I253" s="17">
        <v>143</v>
      </c>
      <c r="J253" s="23"/>
    </row>
    <row r="254" spans="1:10">
      <c r="A254" s="22"/>
      <c r="B254" s="29"/>
      <c r="C254" s="29"/>
      <c r="D254" s="34"/>
      <c r="E254" s="29"/>
      <c r="F254" s="29"/>
      <c r="G254" s="29"/>
      <c r="H254" s="29"/>
      <c r="I254" s="17">
        <v>144</v>
      </c>
      <c r="J254" s="23"/>
    </row>
    <row r="255" spans="1:10">
      <c r="A255" s="22"/>
      <c r="B255" s="29"/>
      <c r="C255" s="29"/>
      <c r="D255" s="34"/>
      <c r="E255" s="29"/>
      <c r="F255" s="29"/>
      <c r="G255" s="29"/>
      <c r="H255" s="29"/>
      <c r="I255" s="17">
        <v>145</v>
      </c>
      <c r="J255" s="23"/>
    </row>
    <row r="256" spans="1:10">
      <c r="A256" s="22"/>
      <c r="B256" s="29"/>
      <c r="C256" s="29"/>
      <c r="D256" s="34"/>
      <c r="E256" s="29"/>
      <c r="F256" s="29"/>
      <c r="G256" s="29"/>
      <c r="H256" s="29"/>
      <c r="I256" s="17">
        <v>146</v>
      </c>
      <c r="J256" s="23"/>
    </row>
    <row r="257" spans="1:10">
      <c r="A257" s="22"/>
      <c r="B257" s="29"/>
      <c r="C257" s="29"/>
      <c r="D257" s="34"/>
      <c r="E257" s="29"/>
      <c r="F257" s="29"/>
      <c r="G257" s="29"/>
      <c r="H257" s="29"/>
      <c r="I257" s="17">
        <v>147</v>
      </c>
      <c r="J257" s="23"/>
    </row>
    <row r="258" spans="1:10">
      <c r="A258" s="22"/>
      <c r="B258" s="29"/>
      <c r="C258" s="29"/>
      <c r="D258" s="34"/>
      <c r="E258" s="29"/>
      <c r="F258" s="29"/>
      <c r="G258" s="29"/>
      <c r="H258" s="29"/>
      <c r="I258" s="17">
        <v>148</v>
      </c>
      <c r="J258" s="23"/>
    </row>
    <row r="259" spans="1:10">
      <c r="A259" s="22"/>
      <c r="B259" s="29"/>
      <c r="C259" s="29"/>
      <c r="D259" s="34"/>
      <c r="E259" s="29"/>
      <c r="F259" s="29"/>
      <c r="G259" s="29"/>
      <c r="H259" s="29"/>
      <c r="I259" s="17">
        <v>149</v>
      </c>
      <c r="J259" s="23"/>
    </row>
    <row r="260" spans="1:10">
      <c r="A260" s="22"/>
      <c r="B260" s="29"/>
      <c r="C260" s="29"/>
      <c r="D260" s="34"/>
      <c r="E260" s="29"/>
      <c r="F260" s="29"/>
      <c r="G260" s="29"/>
      <c r="H260" s="29"/>
      <c r="I260" s="17">
        <v>150</v>
      </c>
      <c r="J260" s="23"/>
    </row>
    <row r="261" spans="1:10">
      <c r="A261" s="22"/>
      <c r="B261" s="29"/>
      <c r="C261" s="29"/>
      <c r="D261" s="34"/>
      <c r="E261" s="29"/>
      <c r="F261" s="29"/>
      <c r="G261" s="29"/>
      <c r="H261" s="29"/>
      <c r="I261" s="17">
        <v>151</v>
      </c>
      <c r="J261" s="23"/>
    </row>
    <row r="262" spans="1:10">
      <c r="A262" s="22"/>
      <c r="B262" s="29"/>
      <c r="C262" s="29"/>
      <c r="D262" s="34"/>
      <c r="E262" s="29"/>
      <c r="F262" s="29"/>
      <c r="G262" s="29"/>
      <c r="H262" s="29"/>
      <c r="I262" s="17">
        <v>152</v>
      </c>
      <c r="J262" s="23"/>
    </row>
    <row r="263" spans="1:10">
      <c r="A263" s="22"/>
      <c r="B263" s="29"/>
      <c r="C263" s="29"/>
      <c r="D263" s="34"/>
      <c r="E263" s="29"/>
      <c r="F263" s="29"/>
      <c r="G263" s="29"/>
      <c r="H263" s="29"/>
      <c r="I263" s="17">
        <v>153</v>
      </c>
      <c r="J263" s="23"/>
    </row>
    <row r="264" spans="1:10">
      <c r="A264" s="22"/>
      <c r="B264" s="29"/>
      <c r="C264" s="29"/>
      <c r="D264" s="34"/>
      <c r="E264" s="29"/>
      <c r="F264" s="29"/>
      <c r="G264" s="29"/>
      <c r="H264" s="29"/>
      <c r="I264" s="17">
        <v>154</v>
      </c>
      <c r="J264" s="23"/>
    </row>
    <row r="265" spans="1:10">
      <c r="A265" s="22"/>
      <c r="B265" s="29"/>
      <c r="C265" s="29"/>
      <c r="D265" s="34"/>
      <c r="E265" s="29"/>
      <c r="F265" s="29"/>
      <c r="G265" s="29"/>
      <c r="H265" s="29"/>
      <c r="I265" s="17">
        <v>155</v>
      </c>
      <c r="J265" s="23"/>
    </row>
    <row r="266" spans="1:10">
      <c r="A266" s="22"/>
      <c r="B266" s="29"/>
      <c r="C266" s="29"/>
      <c r="D266" s="34"/>
      <c r="E266" s="29"/>
      <c r="F266" s="29"/>
      <c r="G266" s="29"/>
      <c r="H266" s="29"/>
      <c r="I266" s="17">
        <v>156</v>
      </c>
      <c r="J266" s="23"/>
    </row>
    <row r="267" spans="1:10">
      <c r="A267" s="22"/>
      <c r="B267" s="29"/>
      <c r="C267" s="29"/>
      <c r="D267" s="34"/>
      <c r="E267" s="29"/>
      <c r="F267" s="29"/>
      <c r="G267" s="29"/>
      <c r="H267" s="29"/>
      <c r="I267" s="17">
        <v>157</v>
      </c>
      <c r="J267" s="23"/>
    </row>
    <row r="268" spans="1:10">
      <c r="A268" s="22"/>
      <c r="B268" s="29"/>
      <c r="C268" s="29"/>
      <c r="D268" s="34"/>
      <c r="E268" s="29"/>
      <c r="F268" s="29"/>
      <c r="G268" s="29"/>
      <c r="H268" s="29"/>
      <c r="I268" s="17">
        <v>158</v>
      </c>
      <c r="J268" s="23"/>
    </row>
    <row r="269" spans="1:10">
      <c r="A269" s="22"/>
      <c r="B269" s="29"/>
      <c r="C269" s="29"/>
      <c r="D269" s="34"/>
      <c r="E269" s="29"/>
      <c r="F269" s="29"/>
      <c r="G269" s="29"/>
      <c r="H269" s="29"/>
      <c r="I269" s="17">
        <v>159</v>
      </c>
      <c r="J269" s="23"/>
    </row>
    <row r="270" spans="1:10">
      <c r="A270" s="22"/>
      <c r="B270" s="29"/>
      <c r="C270" s="29"/>
      <c r="D270" s="34"/>
      <c r="E270" s="29"/>
      <c r="F270" s="29"/>
      <c r="G270" s="29"/>
      <c r="H270" s="29"/>
      <c r="I270" s="17">
        <v>160</v>
      </c>
      <c r="J270" s="23"/>
    </row>
    <row r="271" spans="1:10">
      <c r="A271" s="22"/>
      <c r="B271" s="29"/>
      <c r="C271" s="29"/>
      <c r="D271" s="34"/>
      <c r="E271" s="29"/>
      <c r="F271" s="29"/>
      <c r="G271" s="29"/>
      <c r="H271" s="29"/>
      <c r="I271" s="17">
        <v>161</v>
      </c>
      <c r="J271" s="23"/>
    </row>
    <row r="272" spans="1:10">
      <c r="A272" s="22"/>
      <c r="B272" s="29"/>
      <c r="C272" s="29"/>
      <c r="D272" s="34"/>
      <c r="E272" s="29"/>
      <c r="F272" s="29"/>
      <c r="G272" s="29"/>
      <c r="H272" s="29"/>
      <c r="I272" s="17">
        <v>162</v>
      </c>
      <c r="J272" s="23"/>
    </row>
    <row r="273" spans="1:10">
      <c r="A273" s="22"/>
      <c r="B273" s="29"/>
      <c r="C273" s="29"/>
      <c r="D273" s="34"/>
      <c r="E273" s="29"/>
      <c r="F273" s="29"/>
      <c r="G273" s="29"/>
      <c r="H273" s="29"/>
      <c r="I273" s="17">
        <v>163</v>
      </c>
      <c r="J273" s="23"/>
    </row>
    <row r="274" spans="1:10">
      <c r="A274" s="22"/>
      <c r="B274" s="29"/>
      <c r="C274" s="29"/>
      <c r="D274" s="34"/>
      <c r="E274" s="29"/>
      <c r="F274" s="29"/>
      <c r="G274" s="29"/>
      <c r="H274" s="29"/>
      <c r="I274" s="17">
        <v>164</v>
      </c>
      <c r="J274" s="23"/>
    </row>
    <row r="275" spans="1:10">
      <c r="A275" s="22"/>
      <c r="B275" s="29"/>
      <c r="C275" s="29"/>
      <c r="D275" s="34"/>
      <c r="E275" s="29"/>
      <c r="F275" s="29"/>
      <c r="G275" s="29"/>
      <c r="H275" s="29"/>
      <c r="I275" s="17">
        <v>165</v>
      </c>
      <c r="J275" s="23"/>
    </row>
    <row r="276" spans="1:10">
      <c r="A276" s="22"/>
      <c r="B276" s="29"/>
      <c r="C276" s="29"/>
      <c r="D276" s="34"/>
      <c r="E276" s="29"/>
      <c r="F276" s="29"/>
      <c r="G276" s="29"/>
      <c r="H276" s="29"/>
      <c r="I276" s="17">
        <v>166</v>
      </c>
      <c r="J276" s="23"/>
    </row>
    <row r="277" spans="1:10">
      <c r="A277" s="22"/>
      <c r="B277" s="29"/>
      <c r="C277" s="29"/>
      <c r="D277" s="34"/>
      <c r="E277" s="29"/>
      <c r="F277" s="29"/>
      <c r="G277" s="29"/>
      <c r="H277" s="29"/>
      <c r="I277" s="17">
        <v>167</v>
      </c>
      <c r="J277" s="23"/>
    </row>
    <row r="278" spans="1:10">
      <c r="A278" s="22"/>
      <c r="B278" s="29"/>
      <c r="C278" s="29"/>
      <c r="D278" s="34"/>
      <c r="E278" s="29"/>
      <c r="F278" s="29"/>
      <c r="G278" s="29"/>
      <c r="H278" s="29"/>
      <c r="I278" s="17">
        <v>168</v>
      </c>
      <c r="J278" s="23"/>
    </row>
    <row r="279" spans="1:10">
      <c r="A279" s="22"/>
      <c r="B279" s="29"/>
      <c r="C279" s="29"/>
      <c r="D279" s="34"/>
      <c r="E279" s="29"/>
      <c r="F279" s="29"/>
      <c r="G279" s="29"/>
      <c r="H279" s="29"/>
      <c r="I279" s="17">
        <v>169</v>
      </c>
      <c r="J279" s="23"/>
    </row>
    <row r="280" spans="1:10">
      <c r="A280" s="22"/>
      <c r="B280" s="29"/>
      <c r="C280" s="29"/>
      <c r="D280" s="34"/>
      <c r="E280" s="29"/>
      <c r="F280" s="29"/>
      <c r="G280" s="29"/>
      <c r="H280" s="29"/>
      <c r="I280" s="17">
        <v>170</v>
      </c>
      <c r="J280" s="23"/>
    </row>
    <row r="281" spans="1:10">
      <c r="A281" s="22"/>
      <c r="B281" s="29"/>
      <c r="C281" s="29"/>
      <c r="D281" s="34"/>
      <c r="E281" s="29"/>
      <c r="F281" s="29"/>
      <c r="G281" s="29"/>
      <c r="H281" s="29"/>
      <c r="I281" s="17">
        <v>171</v>
      </c>
      <c r="J281" s="23"/>
    </row>
    <row r="282" spans="1:10">
      <c r="A282" s="22"/>
      <c r="B282" s="29"/>
      <c r="C282" s="29"/>
      <c r="D282" s="34"/>
      <c r="E282" s="29"/>
      <c r="F282" s="29"/>
      <c r="G282" s="29"/>
      <c r="H282" s="29"/>
      <c r="I282" s="17">
        <v>172</v>
      </c>
      <c r="J282" s="23"/>
    </row>
    <row r="283" spans="1:10">
      <c r="A283" s="22"/>
      <c r="B283" s="29"/>
      <c r="C283" s="29"/>
      <c r="D283" s="34"/>
      <c r="E283" s="29"/>
      <c r="F283" s="29"/>
      <c r="G283" s="29"/>
      <c r="H283" s="29"/>
      <c r="I283" s="17">
        <v>173</v>
      </c>
      <c r="J283" s="23"/>
    </row>
    <row r="284" spans="1:10">
      <c r="A284" s="22"/>
      <c r="B284" s="29"/>
      <c r="C284" s="29"/>
      <c r="D284" s="34"/>
      <c r="E284" s="29"/>
      <c r="F284" s="29"/>
      <c r="G284" s="29"/>
      <c r="H284" s="29"/>
      <c r="I284" s="17">
        <v>174</v>
      </c>
      <c r="J284" s="23"/>
    </row>
    <row r="285" spans="1:10">
      <c r="A285" s="22"/>
      <c r="B285" s="29"/>
      <c r="C285" s="29"/>
      <c r="D285" s="34"/>
      <c r="E285" s="29"/>
      <c r="F285" s="29"/>
      <c r="G285" s="29"/>
      <c r="H285" s="29"/>
      <c r="I285" s="17">
        <v>175</v>
      </c>
      <c r="J285" s="23"/>
    </row>
    <row r="286" spans="1:10">
      <c r="A286" s="22"/>
      <c r="B286" s="29"/>
      <c r="C286" s="29"/>
      <c r="D286" s="34"/>
      <c r="E286" s="29"/>
      <c r="F286" s="29"/>
      <c r="G286" s="29"/>
      <c r="H286" s="29"/>
      <c r="I286" s="17">
        <v>176</v>
      </c>
      <c r="J286" s="23"/>
    </row>
    <row r="287" spans="1:10">
      <c r="A287" s="22"/>
      <c r="B287" s="29"/>
      <c r="C287" s="29"/>
      <c r="D287" s="34"/>
      <c r="E287" s="29"/>
      <c r="F287" s="29"/>
      <c r="G287" s="29"/>
      <c r="H287" s="29"/>
      <c r="I287" s="17">
        <v>177</v>
      </c>
      <c r="J287" s="23"/>
    </row>
    <row r="288" spans="1:10">
      <c r="A288" s="22"/>
      <c r="B288" s="29"/>
      <c r="C288" s="29"/>
      <c r="D288" s="34"/>
      <c r="E288" s="29"/>
      <c r="F288" s="29"/>
      <c r="G288" s="29"/>
      <c r="H288" s="29"/>
      <c r="I288" s="17">
        <v>178</v>
      </c>
      <c r="J288" s="23"/>
    </row>
    <row r="289" spans="1:10">
      <c r="A289" s="22"/>
      <c r="B289" s="29"/>
      <c r="C289" s="29"/>
      <c r="D289" s="34"/>
      <c r="E289" s="29"/>
      <c r="F289" s="29"/>
      <c r="G289" s="29"/>
      <c r="H289" s="29"/>
      <c r="I289" s="17">
        <v>179</v>
      </c>
      <c r="J289" s="23"/>
    </row>
    <row r="290" spans="1:10">
      <c r="A290" s="22"/>
      <c r="B290" s="29"/>
      <c r="C290" s="29"/>
      <c r="D290" s="34"/>
      <c r="E290" s="29"/>
      <c r="F290" s="29"/>
      <c r="G290" s="29"/>
      <c r="H290" s="29"/>
      <c r="I290" s="17">
        <v>180</v>
      </c>
      <c r="J290" s="23"/>
    </row>
    <row r="291" spans="1:10">
      <c r="A291" s="22"/>
      <c r="B291" s="29"/>
      <c r="C291" s="29"/>
      <c r="D291" s="34"/>
      <c r="E291" s="29"/>
      <c r="F291" s="29"/>
      <c r="G291" s="29"/>
      <c r="H291" s="29"/>
      <c r="I291" s="17">
        <v>181</v>
      </c>
      <c r="J291" s="23"/>
    </row>
    <row r="292" spans="1:10">
      <c r="A292" s="22"/>
      <c r="B292" s="29"/>
      <c r="C292" s="29"/>
      <c r="D292" s="34"/>
      <c r="E292" s="29"/>
      <c r="F292" s="29"/>
      <c r="G292" s="29"/>
      <c r="H292" s="29"/>
      <c r="I292" s="17">
        <v>182</v>
      </c>
      <c r="J292" s="23"/>
    </row>
    <row r="293" spans="1:10">
      <c r="A293" s="22"/>
      <c r="B293" s="29"/>
      <c r="C293" s="29"/>
      <c r="D293" s="34"/>
      <c r="E293" s="29"/>
      <c r="F293" s="29"/>
      <c r="G293" s="29"/>
      <c r="H293" s="29"/>
      <c r="I293" s="17">
        <v>183</v>
      </c>
      <c r="J293" s="23"/>
    </row>
    <row r="294" spans="1:10">
      <c r="A294" s="22"/>
      <c r="B294" s="29"/>
      <c r="C294" s="29"/>
      <c r="D294" s="34"/>
      <c r="E294" s="29"/>
      <c r="F294" s="29"/>
      <c r="G294" s="29"/>
      <c r="H294" s="29"/>
      <c r="I294" s="17">
        <v>184</v>
      </c>
      <c r="J294" s="23"/>
    </row>
    <row r="295" spans="1:10">
      <c r="A295" s="22"/>
      <c r="B295" s="29"/>
      <c r="C295" s="29"/>
      <c r="D295" s="34"/>
      <c r="E295" s="29"/>
      <c r="F295" s="29"/>
      <c r="G295" s="29"/>
      <c r="H295" s="29"/>
      <c r="I295" s="17">
        <v>185</v>
      </c>
      <c r="J295" s="23"/>
    </row>
    <row r="296" spans="1:10">
      <c r="A296" s="22"/>
      <c r="B296" s="29"/>
      <c r="C296" s="29"/>
      <c r="D296" s="34"/>
      <c r="E296" s="29"/>
      <c r="F296" s="29"/>
      <c r="G296" s="29"/>
      <c r="H296" s="29"/>
      <c r="I296" s="17">
        <v>186</v>
      </c>
      <c r="J296" s="23"/>
    </row>
    <row r="297" spans="1:10">
      <c r="A297" s="22"/>
      <c r="B297" s="29"/>
      <c r="C297" s="29"/>
      <c r="D297" s="34"/>
      <c r="E297" s="29"/>
      <c r="F297" s="29"/>
      <c r="G297" s="29"/>
      <c r="H297" s="29"/>
      <c r="I297" s="17">
        <v>187</v>
      </c>
      <c r="J297" s="23"/>
    </row>
    <row r="298" spans="1:10">
      <c r="A298" s="22"/>
      <c r="B298" s="29"/>
      <c r="C298" s="29"/>
      <c r="D298" s="34"/>
      <c r="E298" s="29"/>
      <c r="F298" s="29"/>
      <c r="G298" s="29"/>
      <c r="H298" s="29"/>
      <c r="I298" s="17">
        <v>188</v>
      </c>
      <c r="J298" s="23"/>
    </row>
    <row r="299" spans="1:10">
      <c r="A299" s="22"/>
      <c r="B299" s="29"/>
      <c r="C299" s="29"/>
      <c r="D299" s="34"/>
      <c r="E299" s="29"/>
      <c r="F299" s="29"/>
      <c r="G299" s="29"/>
      <c r="H299" s="29"/>
      <c r="I299" s="17">
        <v>189</v>
      </c>
      <c r="J299" s="23"/>
    </row>
    <row r="300" spans="1:10">
      <c r="A300" s="26"/>
      <c r="B300" s="29"/>
      <c r="C300" s="29"/>
      <c r="D300" s="34"/>
      <c r="E300" s="29"/>
      <c r="F300" s="29"/>
      <c r="G300" s="29"/>
      <c r="H300" s="29"/>
      <c r="I300" s="17">
        <v>190</v>
      </c>
      <c r="J300" s="28"/>
    </row>
    <row r="301" spans="1:10">
      <c r="A301" s="19"/>
      <c r="B301" s="29"/>
      <c r="C301" s="29"/>
      <c r="D301" s="34"/>
      <c r="E301" s="29"/>
      <c r="F301" s="29"/>
      <c r="G301" s="29"/>
      <c r="H301" s="29"/>
      <c r="I301" s="17">
        <v>191</v>
      </c>
      <c r="J301" s="21"/>
    </row>
    <row r="302" spans="1:10">
      <c r="A302" s="22"/>
      <c r="B302" s="29"/>
      <c r="C302" s="29"/>
      <c r="D302" s="34"/>
      <c r="E302" s="29"/>
      <c r="F302" s="29"/>
      <c r="G302" s="29"/>
      <c r="H302" s="29"/>
      <c r="I302" s="17">
        <v>192</v>
      </c>
      <c r="J302" s="23"/>
    </row>
    <row r="303" spans="1:10">
      <c r="A303" s="22"/>
      <c r="B303" s="29"/>
      <c r="C303" s="29"/>
      <c r="D303" s="34"/>
      <c r="E303" s="29"/>
      <c r="F303" s="29"/>
      <c r="G303" s="29"/>
      <c r="H303" s="29"/>
      <c r="I303" s="17">
        <v>193</v>
      </c>
      <c r="J303" s="23"/>
    </row>
    <row r="304" spans="1:10">
      <c r="A304" s="22"/>
      <c r="B304" s="29"/>
      <c r="C304" s="29"/>
      <c r="D304" s="34"/>
      <c r="E304" s="29"/>
      <c r="F304" s="29"/>
      <c r="G304" s="29"/>
      <c r="H304" s="29"/>
      <c r="I304" s="17">
        <v>194</v>
      </c>
      <c r="J304" s="23"/>
    </row>
    <row r="305" spans="1:10">
      <c r="A305" s="22"/>
      <c r="B305" s="29"/>
      <c r="C305" s="29"/>
      <c r="D305" s="34"/>
      <c r="E305" s="29"/>
      <c r="F305" s="29"/>
      <c r="G305" s="29"/>
      <c r="H305" s="29"/>
      <c r="I305" s="17">
        <v>195</v>
      </c>
      <c r="J305" s="23"/>
    </row>
    <row r="306" spans="1:10">
      <c r="A306" s="22"/>
      <c r="B306" s="29"/>
      <c r="C306" s="29"/>
      <c r="D306" s="34"/>
      <c r="E306" s="29"/>
      <c r="F306" s="29"/>
      <c r="G306" s="29"/>
      <c r="H306" s="29"/>
      <c r="I306" s="17">
        <v>196</v>
      </c>
      <c r="J306" s="23"/>
    </row>
    <row r="307" spans="1:10">
      <c r="A307" s="22"/>
      <c r="B307" s="29"/>
      <c r="C307" s="29"/>
      <c r="D307" s="34"/>
      <c r="E307" s="29"/>
      <c r="F307" s="29"/>
      <c r="G307" s="29"/>
      <c r="H307" s="29"/>
      <c r="I307" s="17">
        <v>197</v>
      </c>
      <c r="J307" s="23"/>
    </row>
    <row r="308" spans="1:10">
      <c r="A308" s="22"/>
      <c r="B308" s="29"/>
      <c r="C308" s="29"/>
      <c r="D308" s="34"/>
      <c r="E308" s="29"/>
      <c r="F308" s="29"/>
      <c r="G308" s="29"/>
      <c r="H308" s="29"/>
      <c r="I308" s="17">
        <v>198</v>
      </c>
      <c r="J308" s="23"/>
    </row>
    <row r="309" spans="1:10">
      <c r="A309" s="22"/>
      <c r="B309" s="29"/>
      <c r="C309" s="29"/>
      <c r="D309" s="34"/>
      <c r="E309" s="29"/>
      <c r="F309" s="29"/>
      <c r="G309" s="29"/>
      <c r="H309" s="29"/>
      <c r="I309" s="17">
        <v>199</v>
      </c>
      <c r="J309" s="23"/>
    </row>
    <row r="310" spans="1:10">
      <c r="A310" s="22"/>
      <c r="B310" s="29"/>
      <c r="C310" s="29"/>
      <c r="D310" s="34"/>
      <c r="E310" s="29"/>
      <c r="F310" s="29"/>
      <c r="G310" s="29"/>
      <c r="H310" s="29"/>
      <c r="I310" s="17">
        <v>200</v>
      </c>
      <c r="J310" s="23"/>
    </row>
    <row r="311" spans="1:10">
      <c r="A311" s="22"/>
      <c r="B311" s="29"/>
      <c r="C311" s="29"/>
      <c r="D311" s="34"/>
      <c r="E311" s="29"/>
      <c r="F311" s="29"/>
      <c r="G311" s="29"/>
      <c r="H311" s="29"/>
      <c r="I311" s="17">
        <v>201</v>
      </c>
      <c r="J311" s="23"/>
    </row>
    <row r="312" spans="1:10">
      <c r="A312" s="22"/>
      <c r="B312" s="29"/>
      <c r="C312" s="29"/>
      <c r="D312" s="34"/>
      <c r="E312" s="29"/>
      <c r="F312" s="29"/>
      <c r="G312" s="29"/>
      <c r="H312" s="29"/>
      <c r="I312" s="17">
        <v>202</v>
      </c>
      <c r="J312" s="23"/>
    </row>
    <row r="313" spans="1:10">
      <c r="A313" s="22"/>
      <c r="B313" s="29"/>
      <c r="C313" s="29"/>
      <c r="D313" s="34"/>
      <c r="E313" s="29"/>
      <c r="F313" s="29"/>
      <c r="G313" s="29"/>
      <c r="H313" s="29"/>
      <c r="I313" s="17">
        <v>203</v>
      </c>
      <c r="J313" s="23"/>
    </row>
    <row r="314" spans="1:10">
      <c r="A314" s="22"/>
      <c r="B314" s="29"/>
      <c r="C314" s="29"/>
      <c r="D314" s="34"/>
      <c r="E314" s="29"/>
      <c r="F314" s="29"/>
      <c r="G314" s="29"/>
      <c r="H314" s="29"/>
      <c r="I314" s="17">
        <v>204</v>
      </c>
      <c r="J314" s="23"/>
    </row>
    <row r="315" spans="1:10">
      <c r="A315" s="22"/>
      <c r="B315" s="29"/>
      <c r="C315" s="29"/>
      <c r="D315" s="34"/>
      <c r="E315" s="29"/>
      <c r="F315" s="29"/>
      <c r="G315" s="29"/>
      <c r="H315" s="29"/>
      <c r="I315" s="17">
        <v>205</v>
      </c>
      <c r="J315" s="23"/>
    </row>
    <row r="316" spans="1:10">
      <c r="A316" s="22"/>
      <c r="B316" s="29"/>
      <c r="C316" s="29"/>
      <c r="D316" s="34"/>
      <c r="E316" s="29"/>
      <c r="F316" s="29"/>
      <c r="G316" s="29"/>
      <c r="H316" s="29"/>
      <c r="I316" s="17">
        <v>206</v>
      </c>
      <c r="J316" s="23"/>
    </row>
    <row r="317" spans="1:10">
      <c r="A317" s="22"/>
      <c r="B317" s="29"/>
      <c r="C317" s="29"/>
      <c r="D317" s="34"/>
      <c r="E317" s="29"/>
      <c r="F317" s="29"/>
      <c r="G317" s="29"/>
      <c r="H317" s="29"/>
      <c r="I317" s="17">
        <v>207</v>
      </c>
      <c r="J317" s="23"/>
    </row>
    <row r="318" spans="1:10">
      <c r="A318" s="22"/>
      <c r="B318" s="29"/>
      <c r="C318" s="29"/>
      <c r="D318" s="34"/>
      <c r="E318" s="29"/>
      <c r="F318" s="29"/>
      <c r="G318" s="29"/>
      <c r="H318" s="29"/>
      <c r="I318" s="17">
        <v>208</v>
      </c>
      <c r="J318" s="23"/>
    </row>
    <row r="319" spans="1:10">
      <c r="A319" s="22"/>
      <c r="B319" s="29"/>
      <c r="C319" s="29"/>
      <c r="D319" s="34"/>
      <c r="E319" s="29"/>
      <c r="F319" s="29"/>
      <c r="G319" s="29"/>
      <c r="H319" s="29"/>
      <c r="I319" s="17">
        <v>209</v>
      </c>
      <c r="J319" s="23"/>
    </row>
    <row r="320" spans="1:10">
      <c r="A320" s="22"/>
      <c r="B320" s="29"/>
      <c r="C320" s="29"/>
      <c r="D320" s="34"/>
      <c r="E320" s="29"/>
      <c r="F320" s="29"/>
      <c r="G320" s="29"/>
      <c r="H320" s="29"/>
      <c r="I320" s="17">
        <v>210</v>
      </c>
      <c r="J320" s="23"/>
    </row>
    <row r="321" spans="1:10">
      <c r="A321" s="22"/>
      <c r="B321" s="29"/>
      <c r="C321" s="29"/>
      <c r="D321" s="34"/>
      <c r="E321" s="29"/>
      <c r="F321" s="29"/>
      <c r="G321" s="29"/>
      <c r="H321" s="29"/>
      <c r="I321" s="17">
        <v>211</v>
      </c>
      <c r="J321" s="23"/>
    </row>
    <row r="322" spans="1:10">
      <c r="A322" s="22"/>
      <c r="B322" s="29"/>
      <c r="C322" s="29"/>
      <c r="D322" s="34"/>
      <c r="E322" s="29"/>
      <c r="F322" s="29"/>
      <c r="G322" s="29"/>
      <c r="H322" s="29"/>
      <c r="I322" s="17">
        <v>212</v>
      </c>
      <c r="J322" s="23"/>
    </row>
    <row r="323" spans="1:10">
      <c r="A323" s="22"/>
      <c r="B323" s="29"/>
      <c r="C323" s="29"/>
      <c r="D323" s="34"/>
      <c r="E323" s="29"/>
      <c r="F323" s="29"/>
      <c r="G323" s="29"/>
      <c r="H323" s="29"/>
      <c r="I323" s="17">
        <v>213</v>
      </c>
      <c r="J323" s="23"/>
    </row>
    <row r="324" spans="1:10">
      <c r="A324" s="22"/>
      <c r="B324" s="29"/>
      <c r="C324" s="29"/>
      <c r="D324" s="34"/>
      <c r="E324" s="29"/>
      <c r="F324" s="29"/>
      <c r="G324" s="29"/>
      <c r="H324" s="29"/>
      <c r="I324" s="17">
        <v>214</v>
      </c>
      <c r="J324" s="23"/>
    </row>
    <row r="325" spans="1:10">
      <c r="A325" s="22"/>
      <c r="B325" s="29"/>
      <c r="C325" s="29"/>
      <c r="D325" s="34"/>
      <c r="E325" s="29"/>
      <c r="F325" s="29"/>
      <c r="G325" s="29"/>
      <c r="H325" s="29"/>
      <c r="I325" s="17">
        <v>215</v>
      </c>
      <c r="J325" s="23"/>
    </row>
    <row r="326" spans="1:10">
      <c r="A326" s="22"/>
      <c r="B326" s="29"/>
      <c r="C326" s="29"/>
      <c r="D326" s="34"/>
      <c r="E326" s="29"/>
      <c r="F326" s="29"/>
      <c r="G326" s="29"/>
      <c r="H326" s="29"/>
      <c r="I326" s="17">
        <v>216</v>
      </c>
      <c r="J326" s="23"/>
    </row>
    <row r="327" spans="1:10">
      <c r="A327" s="22"/>
      <c r="B327" s="29"/>
      <c r="C327" s="29"/>
      <c r="D327" s="34"/>
      <c r="E327" s="29"/>
      <c r="F327" s="29"/>
      <c r="G327" s="29"/>
      <c r="H327" s="29"/>
      <c r="I327" s="17">
        <v>217</v>
      </c>
      <c r="J327" s="23"/>
    </row>
    <row r="328" spans="1:10">
      <c r="A328" s="22"/>
      <c r="B328" s="29"/>
      <c r="C328" s="29"/>
      <c r="D328" s="34"/>
      <c r="E328" s="29"/>
      <c r="F328" s="29"/>
      <c r="G328" s="29"/>
      <c r="H328" s="29"/>
      <c r="I328" s="17">
        <v>218</v>
      </c>
      <c r="J328" s="23"/>
    </row>
    <row r="329" spans="1:10">
      <c r="A329" s="22"/>
      <c r="B329" s="29"/>
      <c r="C329" s="29"/>
      <c r="D329" s="34"/>
      <c r="E329" s="29"/>
      <c r="F329" s="29"/>
      <c r="G329" s="29"/>
      <c r="H329" s="29"/>
      <c r="I329" s="17">
        <v>219</v>
      </c>
      <c r="J329" s="23"/>
    </row>
    <row r="330" spans="1:10">
      <c r="A330" s="22"/>
      <c r="B330" s="29"/>
      <c r="C330" s="29"/>
      <c r="D330" s="34"/>
      <c r="E330" s="29"/>
      <c r="F330" s="29"/>
      <c r="G330" s="29"/>
      <c r="H330" s="29"/>
      <c r="I330" s="17">
        <v>220</v>
      </c>
      <c r="J330" s="23"/>
    </row>
    <row r="331" spans="1:10">
      <c r="A331" s="22"/>
      <c r="B331" s="29"/>
      <c r="C331" s="29"/>
      <c r="D331" s="34"/>
      <c r="E331" s="29"/>
      <c r="F331" s="29"/>
      <c r="G331" s="29"/>
      <c r="H331" s="29"/>
      <c r="I331" s="17">
        <v>221</v>
      </c>
      <c r="J331" s="23"/>
    </row>
    <row r="332" spans="1:10">
      <c r="A332" s="22"/>
      <c r="B332" s="29"/>
      <c r="C332" s="29"/>
      <c r="D332" s="34"/>
      <c r="E332" s="29"/>
      <c r="F332" s="29"/>
      <c r="G332" s="29"/>
      <c r="H332" s="29"/>
      <c r="I332" s="17">
        <v>222</v>
      </c>
      <c r="J332" s="23"/>
    </row>
    <row r="333" spans="1:10">
      <c r="A333" s="22"/>
      <c r="B333" s="29"/>
      <c r="C333" s="29"/>
      <c r="D333" s="34"/>
      <c r="E333" s="29"/>
      <c r="F333" s="29"/>
      <c r="G333" s="29"/>
      <c r="H333" s="29"/>
      <c r="I333" s="17">
        <v>223</v>
      </c>
      <c r="J333" s="23"/>
    </row>
    <row r="334" spans="1:10">
      <c r="A334" s="22"/>
      <c r="B334" s="29"/>
      <c r="C334" s="29"/>
      <c r="D334" s="34"/>
      <c r="E334" s="29"/>
      <c r="F334" s="29"/>
      <c r="G334" s="29"/>
      <c r="H334" s="29"/>
      <c r="I334" s="17">
        <v>224</v>
      </c>
      <c r="J334" s="23"/>
    </row>
    <row r="335" spans="1:10">
      <c r="A335" s="22"/>
      <c r="B335" s="29"/>
      <c r="C335" s="29"/>
      <c r="D335" s="34"/>
      <c r="E335" s="29"/>
      <c r="F335" s="29"/>
      <c r="G335" s="29"/>
      <c r="H335" s="29"/>
      <c r="I335" s="17">
        <v>225</v>
      </c>
      <c r="J335" s="23"/>
    </row>
    <row r="336" spans="1:10">
      <c r="A336" s="22"/>
      <c r="B336" s="29"/>
      <c r="C336" s="29"/>
      <c r="D336" s="34"/>
      <c r="E336" s="29"/>
      <c r="F336" s="29"/>
      <c r="G336" s="29"/>
      <c r="H336" s="29"/>
      <c r="I336" s="17">
        <v>226</v>
      </c>
      <c r="J336" s="23"/>
    </row>
    <row r="337" spans="1:10">
      <c r="A337" s="22"/>
      <c r="B337" s="29"/>
      <c r="C337" s="29"/>
      <c r="D337" s="34"/>
      <c r="E337" s="29"/>
      <c r="F337" s="29"/>
      <c r="G337" s="29"/>
      <c r="H337" s="29"/>
      <c r="I337" s="17">
        <v>227</v>
      </c>
      <c r="J337" s="23"/>
    </row>
    <row r="338" spans="1:10">
      <c r="A338" s="22"/>
      <c r="B338" s="29"/>
      <c r="C338" s="29"/>
      <c r="D338" s="34"/>
      <c r="E338" s="29"/>
      <c r="F338" s="29"/>
      <c r="G338" s="29"/>
      <c r="H338" s="29"/>
      <c r="I338" s="17">
        <v>228</v>
      </c>
      <c r="J338" s="23"/>
    </row>
    <row r="339" spans="1:10">
      <c r="A339" s="22"/>
      <c r="B339" s="29"/>
      <c r="C339" s="29"/>
      <c r="D339" s="34"/>
      <c r="E339" s="29"/>
      <c r="F339" s="29"/>
      <c r="G339" s="29"/>
      <c r="H339" s="29"/>
      <c r="I339" s="17">
        <v>229</v>
      </c>
      <c r="J339" s="23"/>
    </row>
    <row r="340" spans="1:10">
      <c r="A340" s="22"/>
      <c r="B340" s="29"/>
      <c r="C340" s="29"/>
      <c r="D340" s="34"/>
      <c r="E340" s="29"/>
      <c r="F340" s="29"/>
      <c r="G340" s="29"/>
      <c r="H340" s="29"/>
      <c r="I340" s="17">
        <v>230</v>
      </c>
      <c r="J340" s="23"/>
    </row>
    <row r="341" spans="1:10">
      <c r="A341" s="22"/>
      <c r="B341" s="29"/>
      <c r="C341" s="29"/>
      <c r="D341" s="34"/>
      <c r="E341" s="29"/>
      <c r="F341" s="29"/>
      <c r="G341" s="29"/>
      <c r="H341" s="29"/>
      <c r="I341" s="17">
        <v>231</v>
      </c>
      <c r="J341" s="23"/>
    </row>
    <row r="342" spans="1:10">
      <c r="A342" s="22"/>
      <c r="B342" s="29"/>
      <c r="C342" s="29"/>
      <c r="D342" s="34"/>
      <c r="E342" s="29"/>
      <c r="F342" s="29"/>
      <c r="G342" s="29"/>
      <c r="H342" s="29"/>
      <c r="I342" s="17">
        <v>232</v>
      </c>
      <c r="J342" s="23"/>
    </row>
    <row r="343" spans="1:10">
      <c r="A343" s="22"/>
      <c r="B343" s="29"/>
      <c r="C343" s="29"/>
      <c r="D343" s="34"/>
      <c r="E343" s="29"/>
      <c r="F343" s="29"/>
      <c r="G343" s="29"/>
      <c r="H343" s="29"/>
      <c r="I343" s="17">
        <v>233</v>
      </c>
      <c r="J343" s="23"/>
    </row>
    <row r="344" spans="1:10">
      <c r="A344" s="22"/>
      <c r="B344" s="29"/>
      <c r="C344" s="29"/>
      <c r="D344" s="34"/>
      <c r="E344" s="29"/>
      <c r="F344" s="29"/>
      <c r="G344" s="29"/>
      <c r="H344" s="29"/>
      <c r="I344" s="17">
        <v>234</v>
      </c>
      <c r="J344" s="23"/>
    </row>
    <row r="345" spans="1:10">
      <c r="A345" s="22"/>
      <c r="B345" s="29"/>
      <c r="C345" s="29"/>
      <c r="D345" s="34"/>
      <c r="E345" s="29"/>
      <c r="F345" s="29"/>
      <c r="G345" s="29"/>
      <c r="H345" s="29"/>
      <c r="I345" s="17">
        <v>235</v>
      </c>
      <c r="J345" s="23"/>
    </row>
    <row r="346" spans="1:10">
      <c r="A346" s="22"/>
      <c r="B346" s="29"/>
      <c r="C346" s="29"/>
      <c r="D346" s="34"/>
      <c r="E346" s="29"/>
      <c r="F346" s="29"/>
      <c r="G346" s="29"/>
      <c r="H346" s="29"/>
      <c r="I346" s="17">
        <v>236</v>
      </c>
      <c r="J346" s="23"/>
    </row>
    <row r="347" spans="1:10">
      <c r="A347" s="22"/>
      <c r="B347" s="29"/>
      <c r="C347" s="29"/>
      <c r="D347" s="34"/>
      <c r="E347" s="29"/>
      <c r="F347" s="29"/>
      <c r="G347" s="29"/>
      <c r="H347" s="29"/>
      <c r="I347" s="17">
        <v>237</v>
      </c>
      <c r="J347" s="23"/>
    </row>
    <row r="348" spans="1:10">
      <c r="A348" s="22"/>
      <c r="B348" s="29"/>
      <c r="C348" s="29"/>
      <c r="D348" s="34"/>
      <c r="E348" s="29"/>
      <c r="F348" s="29"/>
      <c r="G348" s="29"/>
      <c r="H348" s="29"/>
      <c r="I348" s="17">
        <v>238</v>
      </c>
      <c r="J348" s="23"/>
    </row>
    <row r="349" spans="1:10">
      <c r="A349" s="22"/>
      <c r="B349" s="29"/>
      <c r="C349" s="29"/>
      <c r="D349" s="34"/>
      <c r="E349" s="29"/>
      <c r="F349" s="29"/>
      <c r="G349" s="29"/>
      <c r="H349" s="29"/>
      <c r="I349" s="17">
        <v>239</v>
      </c>
      <c r="J349" s="23"/>
    </row>
    <row r="350" spans="1:10">
      <c r="A350" s="26"/>
      <c r="B350" s="29"/>
      <c r="C350" s="29"/>
      <c r="D350" s="34"/>
      <c r="E350" s="29"/>
      <c r="F350" s="29"/>
      <c r="G350" s="29"/>
      <c r="H350" s="29"/>
      <c r="I350" s="17">
        <v>240</v>
      </c>
      <c r="J350" s="28"/>
    </row>
    <row r="351" spans="1:10">
      <c r="A351" s="19"/>
      <c r="B351" s="29"/>
      <c r="C351" s="29"/>
      <c r="D351" s="34"/>
      <c r="E351" s="29"/>
      <c r="F351" s="29"/>
      <c r="G351" s="29"/>
      <c r="H351" s="29"/>
      <c r="I351" s="17">
        <v>241</v>
      </c>
      <c r="J351" s="21"/>
    </row>
    <row r="352" spans="1:10">
      <c r="A352" s="22"/>
      <c r="B352" s="29"/>
      <c r="C352" s="29"/>
      <c r="D352" s="34"/>
      <c r="E352" s="29"/>
      <c r="F352" s="29"/>
      <c r="G352" s="29"/>
      <c r="H352" s="29"/>
      <c r="I352" s="17">
        <v>242</v>
      </c>
      <c r="J352" s="23"/>
    </row>
    <row r="353" spans="1:10">
      <c r="A353" s="22"/>
      <c r="B353" s="29"/>
      <c r="C353" s="29"/>
      <c r="D353" s="34"/>
      <c r="E353" s="29"/>
      <c r="F353" s="29"/>
      <c r="G353" s="29"/>
      <c r="H353" s="29"/>
      <c r="I353" s="17">
        <v>243</v>
      </c>
      <c r="J353" s="23"/>
    </row>
    <row r="354" spans="1:10">
      <c r="A354" s="22"/>
      <c r="B354" s="29"/>
      <c r="C354" s="29"/>
      <c r="D354" s="34"/>
      <c r="E354" s="29"/>
      <c r="F354" s="29"/>
      <c r="G354" s="29"/>
      <c r="H354" s="29"/>
      <c r="I354" s="17">
        <v>244</v>
      </c>
      <c r="J354" s="23"/>
    </row>
    <row r="355" spans="1:10">
      <c r="A355" s="22"/>
      <c r="B355" s="29"/>
      <c r="C355" s="29"/>
      <c r="D355" s="34"/>
      <c r="E355" s="29"/>
      <c r="F355" s="29"/>
      <c r="G355" s="29"/>
      <c r="H355" s="29"/>
      <c r="I355" s="17">
        <v>245</v>
      </c>
      <c r="J355" s="23"/>
    </row>
    <row r="356" spans="1:10">
      <c r="A356" s="22"/>
      <c r="B356" s="29"/>
      <c r="C356" s="29"/>
      <c r="D356" s="34"/>
      <c r="E356" s="29"/>
      <c r="F356" s="29"/>
      <c r="G356" s="29"/>
      <c r="H356" s="29"/>
      <c r="I356" s="17">
        <v>246</v>
      </c>
      <c r="J356" s="23"/>
    </row>
    <row r="357" spans="1:10">
      <c r="A357" s="22"/>
      <c r="B357" s="29"/>
      <c r="C357" s="29"/>
      <c r="D357" s="34"/>
      <c r="E357" s="29"/>
      <c r="F357" s="29"/>
      <c r="G357" s="29"/>
      <c r="H357" s="29"/>
      <c r="I357" s="17">
        <v>247</v>
      </c>
      <c r="J357" s="23"/>
    </row>
    <row r="358" spans="1:10">
      <c r="A358" s="22"/>
      <c r="B358" s="29"/>
      <c r="C358" s="29"/>
      <c r="D358" s="34"/>
      <c r="E358" s="29"/>
      <c r="F358" s="29"/>
      <c r="G358" s="29"/>
      <c r="H358" s="29"/>
      <c r="I358" s="17">
        <v>248</v>
      </c>
      <c r="J358" s="23"/>
    </row>
    <row r="359" spans="1:10">
      <c r="A359" s="22"/>
      <c r="B359" s="29"/>
      <c r="C359" s="29"/>
      <c r="D359" s="34"/>
      <c r="E359" s="29"/>
      <c r="F359" s="29"/>
      <c r="G359" s="29"/>
      <c r="H359" s="29"/>
      <c r="I359" s="17">
        <v>249</v>
      </c>
      <c r="J359" s="23"/>
    </row>
    <row r="360" spans="1:10">
      <c r="A360" s="22"/>
      <c r="B360" s="29"/>
      <c r="C360" s="29"/>
      <c r="D360" s="34"/>
      <c r="E360" s="29"/>
      <c r="F360" s="29"/>
      <c r="G360" s="29"/>
      <c r="H360" s="29"/>
      <c r="I360" s="17">
        <v>250</v>
      </c>
      <c r="J360" s="23"/>
    </row>
    <row r="361" spans="1:10">
      <c r="A361" s="22"/>
      <c r="B361" s="29"/>
      <c r="C361" s="29"/>
      <c r="D361" s="34"/>
      <c r="E361" s="29"/>
      <c r="F361" s="29"/>
      <c r="G361" s="29"/>
      <c r="H361" s="29"/>
      <c r="I361" s="17">
        <v>251</v>
      </c>
      <c r="J361" s="23"/>
    </row>
    <row r="362" spans="1:10">
      <c r="A362" s="22"/>
      <c r="B362" s="29"/>
      <c r="C362" s="29"/>
      <c r="D362" s="34"/>
      <c r="E362" s="29"/>
      <c r="F362" s="29"/>
      <c r="G362" s="29"/>
      <c r="H362" s="29"/>
      <c r="I362" s="17">
        <v>252</v>
      </c>
      <c r="J362" s="23"/>
    </row>
    <row r="363" spans="1:10">
      <c r="A363" s="22"/>
      <c r="B363" s="29"/>
      <c r="C363" s="29"/>
      <c r="D363" s="34"/>
      <c r="E363" s="29"/>
      <c r="F363" s="29"/>
      <c r="G363" s="29"/>
      <c r="H363" s="29"/>
      <c r="I363" s="17">
        <v>253</v>
      </c>
      <c r="J363" s="23"/>
    </row>
    <row r="364" spans="1:10">
      <c r="A364" s="22"/>
      <c r="B364" s="29"/>
      <c r="C364" s="29"/>
      <c r="D364" s="34"/>
      <c r="E364" s="29"/>
      <c r="F364" s="29"/>
      <c r="G364" s="29"/>
      <c r="H364" s="29"/>
      <c r="I364" s="17">
        <v>254</v>
      </c>
      <c r="J364" s="23"/>
    </row>
    <row r="365" spans="1:10">
      <c r="A365" s="22"/>
      <c r="B365" s="29"/>
      <c r="C365" s="29"/>
      <c r="D365" s="34"/>
      <c r="E365" s="29"/>
      <c r="F365" s="29"/>
      <c r="G365" s="29"/>
      <c r="H365" s="29"/>
      <c r="I365" s="17">
        <v>255</v>
      </c>
      <c r="J365" s="23"/>
    </row>
    <row r="366" spans="1:10">
      <c r="A366" s="22"/>
      <c r="B366" s="29"/>
      <c r="C366" s="29"/>
      <c r="D366" s="34"/>
      <c r="E366" s="29"/>
      <c r="F366" s="29"/>
      <c r="G366" s="29"/>
      <c r="H366" s="29"/>
      <c r="I366" s="17">
        <v>256</v>
      </c>
      <c r="J366" s="23"/>
    </row>
    <row r="367" spans="1:10">
      <c r="A367" s="22"/>
      <c r="B367" s="29"/>
      <c r="C367" s="29"/>
      <c r="D367" s="34"/>
      <c r="E367" s="29"/>
      <c r="F367" s="29"/>
      <c r="G367" s="29"/>
      <c r="H367" s="29"/>
      <c r="I367" s="17">
        <v>257</v>
      </c>
      <c r="J367" s="23"/>
    </row>
    <row r="368" spans="1:10">
      <c r="A368" s="22"/>
      <c r="B368" s="29"/>
      <c r="C368" s="29"/>
      <c r="D368" s="34"/>
      <c r="E368" s="29"/>
      <c r="F368" s="29"/>
      <c r="G368" s="29"/>
      <c r="H368" s="29"/>
      <c r="I368" s="17">
        <v>258</v>
      </c>
      <c r="J368" s="23"/>
    </row>
    <row r="369" spans="1:10">
      <c r="A369" s="22"/>
      <c r="B369" s="29"/>
      <c r="C369" s="29"/>
      <c r="D369" s="34"/>
      <c r="E369" s="29"/>
      <c r="F369" s="29"/>
      <c r="G369" s="29"/>
      <c r="H369" s="29"/>
      <c r="I369" s="17">
        <v>259</v>
      </c>
      <c r="J369" s="23"/>
    </row>
    <row r="370" spans="1:10">
      <c r="A370" s="22"/>
      <c r="B370" s="29"/>
      <c r="C370" s="29"/>
      <c r="D370" s="34"/>
      <c r="E370" s="29"/>
      <c r="F370" s="29"/>
      <c r="G370" s="29"/>
      <c r="H370" s="29"/>
      <c r="I370" s="17">
        <v>260</v>
      </c>
      <c r="J370" s="23"/>
    </row>
    <row r="371" spans="1:10">
      <c r="A371" s="22"/>
      <c r="B371" s="29"/>
      <c r="C371" s="29"/>
      <c r="D371" s="34"/>
      <c r="E371" s="29"/>
      <c r="F371" s="29"/>
      <c r="G371" s="29"/>
      <c r="H371" s="29"/>
      <c r="I371" s="17">
        <v>261</v>
      </c>
      <c r="J371" s="23"/>
    </row>
    <row r="372" spans="1:10">
      <c r="A372" s="22"/>
      <c r="B372" s="29"/>
      <c r="C372" s="29"/>
      <c r="D372" s="34"/>
      <c r="E372" s="29"/>
      <c r="F372" s="29"/>
      <c r="G372" s="29"/>
      <c r="H372" s="29"/>
      <c r="I372" s="17">
        <v>262</v>
      </c>
      <c r="J372" s="23"/>
    </row>
    <row r="373" spans="1:10">
      <c r="A373" s="22"/>
      <c r="B373" s="29"/>
      <c r="C373" s="29"/>
      <c r="D373" s="34"/>
      <c r="E373" s="29"/>
      <c r="F373" s="29"/>
      <c r="G373" s="29"/>
      <c r="H373" s="29"/>
      <c r="I373" s="17">
        <v>263</v>
      </c>
      <c r="J373" s="23"/>
    </row>
    <row r="374" spans="1:10">
      <c r="A374" s="22"/>
      <c r="B374" s="29"/>
      <c r="C374" s="29"/>
      <c r="D374" s="34"/>
      <c r="E374" s="29"/>
      <c r="F374" s="29"/>
      <c r="G374" s="29"/>
      <c r="H374" s="29"/>
      <c r="I374" s="17">
        <v>264</v>
      </c>
      <c r="J374" s="23"/>
    </row>
    <row r="375" spans="1:10">
      <c r="A375" s="22"/>
      <c r="B375" s="29"/>
      <c r="C375" s="29"/>
      <c r="D375" s="34"/>
      <c r="E375" s="29"/>
      <c r="F375" s="29"/>
      <c r="G375" s="29"/>
      <c r="H375" s="29"/>
      <c r="I375" s="17">
        <v>265</v>
      </c>
      <c r="J375" s="23"/>
    </row>
    <row r="376" spans="1:10">
      <c r="A376" s="22"/>
      <c r="B376" s="29"/>
      <c r="C376" s="29"/>
      <c r="D376" s="34"/>
      <c r="E376" s="29"/>
      <c r="F376" s="29"/>
      <c r="G376" s="29"/>
      <c r="H376" s="29"/>
      <c r="I376" s="17">
        <v>266</v>
      </c>
      <c r="J376" s="23"/>
    </row>
    <row r="377" spans="1:10">
      <c r="A377" s="22"/>
      <c r="B377" s="29"/>
      <c r="C377" s="29"/>
      <c r="D377" s="34"/>
      <c r="E377" s="29"/>
      <c r="F377" s="29"/>
      <c r="G377" s="29"/>
      <c r="H377" s="29"/>
      <c r="I377" s="17">
        <v>267</v>
      </c>
      <c r="J377" s="23"/>
    </row>
    <row r="378" spans="1:10">
      <c r="A378" s="22"/>
      <c r="B378" s="29"/>
      <c r="C378" s="29"/>
      <c r="D378" s="34"/>
      <c r="E378" s="29"/>
      <c r="F378" s="29"/>
      <c r="G378" s="29"/>
      <c r="H378" s="29"/>
      <c r="I378" s="17">
        <v>268</v>
      </c>
      <c r="J378" s="23"/>
    </row>
    <row r="379" spans="1:10">
      <c r="A379" s="22"/>
      <c r="B379" s="29"/>
      <c r="C379" s="29"/>
      <c r="D379" s="34"/>
      <c r="E379" s="29"/>
      <c r="F379" s="29"/>
      <c r="G379" s="29"/>
      <c r="H379" s="29"/>
      <c r="I379" s="17">
        <v>269</v>
      </c>
      <c r="J379" s="23"/>
    </row>
    <row r="380" spans="1:10">
      <c r="A380" s="22"/>
      <c r="B380" s="29"/>
      <c r="C380" s="29"/>
      <c r="D380" s="34"/>
      <c r="E380" s="29"/>
      <c r="F380" s="29"/>
      <c r="G380" s="29"/>
      <c r="H380" s="29"/>
      <c r="I380" s="17">
        <v>270</v>
      </c>
      <c r="J380" s="23"/>
    </row>
    <row r="381" spans="1:10">
      <c r="A381" s="22"/>
      <c r="B381" s="29"/>
      <c r="C381" s="29"/>
      <c r="D381" s="34"/>
      <c r="E381" s="29"/>
      <c r="F381" s="29"/>
      <c r="G381" s="29"/>
      <c r="H381" s="29"/>
      <c r="I381" s="17">
        <v>271</v>
      </c>
      <c r="J381" s="23"/>
    </row>
    <row r="382" spans="1:10">
      <c r="A382" s="22"/>
      <c r="B382" s="29"/>
      <c r="C382" s="29"/>
      <c r="D382" s="34"/>
      <c r="E382" s="29"/>
      <c r="F382" s="29"/>
      <c r="G382" s="29"/>
      <c r="H382" s="29"/>
      <c r="I382" s="17">
        <v>272</v>
      </c>
      <c r="J382" s="23"/>
    </row>
    <row r="383" spans="1:10">
      <c r="A383" s="22"/>
      <c r="B383" s="29"/>
      <c r="C383" s="29"/>
      <c r="D383" s="34"/>
      <c r="E383" s="29"/>
      <c r="F383" s="29"/>
      <c r="G383" s="29"/>
      <c r="H383" s="29"/>
      <c r="I383" s="17">
        <v>273</v>
      </c>
      <c r="J383" s="23"/>
    </row>
    <row r="384" spans="1:10">
      <c r="A384" s="22"/>
      <c r="B384" s="29"/>
      <c r="C384" s="29"/>
      <c r="D384" s="34"/>
      <c r="E384" s="29"/>
      <c r="F384" s="29"/>
      <c r="G384" s="29"/>
      <c r="H384" s="29"/>
      <c r="I384" s="17">
        <v>274</v>
      </c>
      <c r="J384" s="23"/>
    </row>
    <row r="385" spans="1:10">
      <c r="A385" s="22"/>
      <c r="B385" s="29"/>
      <c r="C385" s="29"/>
      <c r="D385" s="34"/>
      <c r="E385" s="29"/>
      <c r="F385" s="29"/>
      <c r="G385" s="29"/>
      <c r="H385" s="29"/>
      <c r="I385" s="17">
        <v>275</v>
      </c>
      <c r="J385" s="23"/>
    </row>
    <row r="386" spans="1:10">
      <c r="A386" s="22"/>
      <c r="B386" s="29"/>
      <c r="C386" s="29"/>
      <c r="D386" s="34"/>
      <c r="E386" s="29"/>
      <c r="F386" s="29"/>
      <c r="G386" s="29"/>
      <c r="H386" s="29"/>
      <c r="I386" s="17">
        <v>276</v>
      </c>
      <c r="J386" s="23"/>
    </row>
    <row r="387" spans="1:10">
      <c r="A387" s="22"/>
      <c r="B387" s="29"/>
      <c r="C387" s="29"/>
      <c r="D387" s="34"/>
      <c r="E387" s="29"/>
      <c r="F387" s="29"/>
      <c r="G387" s="29"/>
      <c r="H387" s="29"/>
      <c r="I387" s="17">
        <v>277</v>
      </c>
      <c r="J387" s="23"/>
    </row>
    <row r="388" spans="1:10">
      <c r="A388" s="22"/>
      <c r="B388" s="29"/>
      <c r="C388" s="29"/>
      <c r="D388" s="34"/>
      <c r="E388" s="29"/>
      <c r="F388" s="29"/>
      <c r="G388" s="29"/>
      <c r="H388" s="29"/>
      <c r="I388" s="17">
        <v>278</v>
      </c>
      <c r="J388" s="23"/>
    </row>
    <row r="389" spans="1:10">
      <c r="A389" s="22"/>
      <c r="B389" s="29"/>
      <c r="C389" s="29"/>
      <c r="D389" s="34"/>
      <c r="E389" s="29"/>
      <c r="F389" s="29"/>
      <c r="G389" s="29"/>
      <c r="H389" s="29"/>
      <c r="I389" s="17">
        <v>279</v>
      </c>
      <c r="J389" s="23"/>
    </row>
    <row r="390" spans="1:10">
      <c r="A390" s="22"/>
      <c r="B390" s="29"/>
      <c r="C390" s="29"/>
      <c r="D390" s="34"/>
      <c r="E390" s="29"/>
      <c r="F390" s="29"/>
      <c r="G390" s="29"/>
      <c r="H390" s="29"/>
      <c r="I390" s="17">
        <v>280</v>
      </c>
      <c r="J390" s="23"/>
    </row>
    <row r="391" spans="1:10">
      <c r="A391" s="22"/>
      <c r="B391" s="29"/>
      <c r="C391" s="29"/>
      <c r="D391" s="34"/>
      <c r="E391" s="29"/>
      <c r="F391" s="29"/>
      <c r="G391" s="29"/>
      <c r="H391" s="29"/>
      <c r="I391" s="17">
        <v>281</v>
      </c>
      <c r="J391" s="23"/>
    </row>
    <row r="392" spans="1:10">
      <c r="A392" s="22"/>
      <c r="B392" s="29"/>
      <c r="C392" s="29"/>
      <c r="D392" s="34"/>
      <c r="E392" s="29"/>
      <c r="F392" s="29"/>
      <c r="G392" s="29"/>
      <c r="H392" s="29"/>
      <c r="I392" s="17">
        <v>282</v>
      </c>
      <c r="J392" s="23"/>
    </row>
    <row r="393" spans="1:10">
      <c r="A393" s="22"/>
      <c r="B393" s="29"/>
      <c r="C393" s="29"/>
      <c r="D393" s="34"/>
      <c r="E393" s="29"/>
      <c r="F393" s="29"/>
      <c r="G393" s="29"/>
      <c r="H393" s="29"/>
      <c r="I393" s="17">
        <v>283</v>
      </c>
      <c r="J393" s="23"/>
    </row>
    <row r="394" spans="1:10">
      <c r="A394" s="22"/>
      <c r="B394" s="29"/>
      <c r="C394" s="29"/>
      <c r="D394" s="34"/>
      <c r="E394" s="29"/>
      <c r="F394" s="29"/>
      <c r="G394" s="29"/>
      <c r="H394" s="29"/>
      <c r="I394" s="17">
        <v>284</v>
      </c>
      <c r="J394" s="23"/>
    </row>
    <row r="395" spans="1:10">
      <c r="A395" s="22"/>
      <c r="B395" s="29"/>
      <c r="C395" s="29"/>
      <c r="D395" s="34"/>
      <c r="E395" s="29"/>
      <c r="F395" s="29"/>
      <c r="G395" s="29"/>
      <c r="H395" s="29"/>
      <c r="I395" s="17">
        <v>285</v>
      </c>
      <c r="J395" s="23"/>
    </row>
    <row r="396" spans="1:10">
      <c r="A396" s="22"/>
      <c r="B396" s="29"/>
      <c r="C396" s="29"/>
      <c r="D396" s="34"/>
      <c r="E396" s="29"/>
      <c r="F396" s="29"/>
      <c r="G396" s="29"/>
      <c r="H396" s="29"/>
      <c r="I396" s="17">
        <v>286</v>
      </c>
      <c r="J396" s="23"/>
    </row>
    <row r="397" spans="1:10">
      <c r="A397" s="22"/>
      <c r="B397" s="29"/>
      <c r="C397" s="29"/>
      <c r="D397" s="34"/>
      <c r="E397" s="29"/>
      <c r="F397" s="29"/>
      <c r="G397" s="29"/>
      <c r="H397" s="29"/>
      <c r="I397" s="17">
        <v>287</v>
      </c>
      <c r="J397" s="23"/>
    </row>
    <row r="398" spans="1:10">
      <c r="A398" s="22"/>
      <c r="B398" s="29"/>
      <c r="C398" s="29"/>
      <c r="D398" s="34"/>
      <c r="E398" s="29"/>
      <c r="F398" s="29"/>
      <c r="G398" s="29"/>
      <c r="H398" s="29"/>
      <c r="I398" s="17">
        <v>288</v>
      </c>
      <c r="J398" s="23"/>
    </row>
    <row r="399" spans="1:10">
      <c r="A399" s="22"/>
      <c r="B399" s="29"/>
      <c r="C399" s="29"/>
      <c r="D399" s="34"/>
      <c r="E399" s="29"/>
      <c r="F399" s="29"/>
      <c r="G399" s="29"/>
      <c r="H399" s="29"/>
      <c r="I399" s="17">
        <v>289</v>
      </c>
      <c r="J399" s="23"/>
    </row>
    <row r="400" spans="1:10">
      <c r="A400" s="26"/>
      <c r="B400" s="29"/>
      <c r="C400" s="29"/>
      <c r="D400" s="34"/>
      <c r="E400" s="29"/>
      <c r="F400" s="29"/>
      <c r="G400" s="29"/>
      <c r="H400" s="29"/>
      <c r="I400" s="17">
        <v>290</v>
      </c>
      <c r="J400" s="28"/>
    </row>
    <row r="401" spans="1:10">
      <c r="A401" s="36"/>
      <c r="B401" s="31"/>
      <c r="C401" s="31"/>
      <c r="D401" s="35"/>
      <c r="E401" s="31"/>
      <c r="F401" s="31"/>
      <c r="G401" s="31"/>
      <c r="H401" s="31"/>
      <c r="I401" s="17">
        <v>291</v>
      </c>
      <c r="J401" s="37"/>
    </row>
    <row r="402" spans="1:10">
      <c r="A402" s="38"/>
      <c r="B402" s="31"/>
      <c r="C402" s="31"/>
      <c r="D402" s="35"/>
      <c r="E402" s="31"/>
      <c r="F402" s="31"/>
      <c r="G402" s="31"/>
      <c r="H402" s="31"/>
      <c r="I402" s="17">
        <v>292</v>
      </c>
      <c r="J402" s="39"/>
    </row>
    <row r="403" spans="1:10">
      <c r="A403" s="38"/>
      <c r="B403" s="31"/>
      <c r="C403" s="31"/>
      <c r="D403" s="35"/>
      <c r="E403" s="31"/>
      <c r="F403" s="31"/>
      <c r="G403" s="31"/>
      <c r="H403" s="31"/>
      <c r="I403" s="17">
        <v>293</v>
      </c>
      <c r="J403" s="39"/>
    </row>
    <row r="404" spans="1:10">
      <c r="A404" s="38"/>
      <c r="B404" s="31"/>
      <c r="C404" s="31"/>
      <c r="D404" s="35"/>
      <c r="E404" s="31"/>
      <c r="F404" s="31"/>
      <c r="G404" s="31"/>
      <c r="H404" s="31"/>
      <c r="I404" s="17">
        <v>294</v>
      </c>
      <c r="J404" s="39"/>
    </row>
    <row r="405" spans="1:10">
      <c r="A405" s="38"/>
      <c r="B405" s="31"/>
      <c r="C405" s="31"/>
      <c r="D405" s="35"/>
      <c r="E405" s="31"/>
      <c r="F405" s="31"/>
      <c r="G405" s="31"/>
      <c r="H405" s="31"/>
      <c r="I405" s="17">
        <v>295</v>
      </c>
      <c r="J405" s="39"/>
    </row>
    <row r="406" spans="1:10">
      <c r="A406" s="38"/>
      <c r="B406" s="31"/>
      <c r="C406" s="31"/>
      <c r="D406" s="35"/>
      <c r="E406" s="31"/>
      <c r="F406" s="31"/>
      <c r="G406" s="31"/>
      <c r="H406" s="31"/>
      <c r="I406" s="17">
        <v>296</v>
      </c>
      <c r="J406" s="39"/>
    </row>
    <row r="407" spans="1:10">
      <c r="A407" s="38"/>
      <c r="B407" s="31"/>
      <c r="C407" s="31"/>
      <c r="D407" s="35"/>
      <c r="E407" s="31"/>
      <c r="F407" s="31"/>
      <c r="G407" s="31"/>
      <c r="H407" s="31"/>
      <c r="I407" s="17">
        <v>297</v>
      </c>
      <c r="J407" s="39"/>
    </row>
    <row r="408" spans="1:10">
      <c r="A408" s="38"/>
      <c r="B408" s="31"/>
      <c r="C408" s="31"/>
      <c r="D408" s="35"/>
      <c r="E408" s="31"/>
      <c r="F408" s="31"/>
      <c r="G408" s="31"/>
      <c r="H408" s="31"/>
      <c r="I408" s="17">
        <v>298</v>
      </c>
      <c r="J408" s="39"/>
    </row>
    <row r="409" spans="1:10">
      <c r="A409" s="38"/>
      <c r="B409" s="31"/>
      <c r="C409" s="31"/>
      <c r="D409" s="35"/>
      <c r="E409" s="31"/>
      <c r="F409" s="31"/>
      <c r="G409" s="31"/>
      <c r="H409" s="31"/>
      <c r="I409" s="17">
        <v>299</v>
      </c>
      <c r="J409" s="39"/>
    </row>
    <row r="410" spans="1:10">
      <c r="A410" s="38"/>
      <c r="B410" s="31"/>
      <c r="C410" s="31"/>
      <c r="D410" s="35"/>
      <c r="E410" s="31"/>
      <c r="F410" s="31"/>
      <c r="G410" s="31"/>
      <c r="H410" s="31"/>
      <c r="I410" s="17">
        <v>300</v>
      </c>
      <c r="J410" s="39"/>
    </row>
    <row r="411" spans="1:10">
      <c r="A411" s="38"/>
      <c r="B411" s="31"/>
      <c r="C411" s="31"/>
      <c r="D411" s="35"/>
      <c r="E411" s="31"/>
      <c r="F411" s="31"/>
      <c r="G411" s="31"/>
      <c r="H411" s="31"/>
      <c r="I411" s="17">
        <v>301</v>
      </c>
      <c r="J411" s="39"/>
    </row>
    <row r="412" spans="1:10">
      <c r="A412" s="38"/>
      <c r="B412" s="31"/>
      <c r="C412" s="31"/>
      <c r="D412" s="35"/>
      <c r="E412" s="31"/>
      <c r="F412" s="31"/>
      <c r="G412" s="31"/>
      <c r="H412" s="31"/>
      <c r="I412" s="17">
        <v>302</v>
      </c>
      <c r="J412" s="39"/>
    </row>
    <row r="413" spans="1:10">
      <c r="A413" s="38"/>
      <c r="B413" s="31"/>
      <c r="C413" s="31"/>
      <c r="D413" s="35"/>
      <c r="E413" s="31"/>
      <c r="F413" s="31"/>
      <c r="G413" s="31"/>
      <c r="H413" s="31"/>
      <c r="I413" s="17">
        <v>303</v>
      </c>
      <c r="J413" s="39"/>
    </row>
    <row r="414" spans="1:10">
      <c r="A414" s="38"/>
      <c r="B414" s="31"/>
      <c r="C414" s="31"/>
      <c r="D414" s="35"/>
      <c r="E414" s="31"/>
      <c r="F414" s="31"/>
      <c r="G414" s="31"/>
      <c r="H414" s="31"/>
      <c r="I414" s="17">
        <v>304</v>
      </c>
      <c r="J414" s="39"/>
    </row>
    <row r="415" spans="1:10">
      <c r="A415" s="38"/>
      <c r="B415" s="31"/>
      <c r="C415" s="31"/>
      <c r="D415" s="35"/>
      <c r="E415" s="31"/>
      <c r="F415" s="31"/>
      <c r="G415" s="31"/>
      <c r="H415" s="31"/>
      <c r="I415" s="17">
        <v>305</v>
      </c>
      <c r="J415" s="39"/>
    </row>
    <row r="416" spans="1:10">
      <c r="A416" s="38"/>
      <c r="B416" s="31"/>
      <c r="C416" s="31"/>
      <c r="D416" s="35"/>
      <c r="E416" s="31"/>
      <c r="F416" s="31"/>
      <c r="G416" s="31"/>
      <c r="H416" s="31"/>
      <c r="I416" s="17">
        <v>306</v>
      </c>
      <c r="J416" s="39"/>
    </row>
    <row r="417" spans="1:10">
      <c r="A417" s="38"/>
      <c r="B417" s="31"/>
      <c r="C417" s="31"/>
      <c r="D417" s="35"/>
      <c r="E417" s="31"/>
      <c r="F417" s="31"/>
      <c r="G417" s="31"/>
      <c r="H417" s="31"/>
      <c r="I417" s="17">
        <v>307</v>
      </c>
      <c r="J417" s="39"/>
    </row>
    <row r="418" spans="1:10">
      <c r="A418" s="38"/>
      <c r="B418" s="31"/>
      <c r="C418" s="31"/>
      <c r="D418" s="35"/>
      <c r="E418" s="31"/>
      <c r="F418" s="31"/>
      <c r="G418" s="31"/>
      <c r="H418" s="31"/>
      <c r="I418" s="17">
        <v>308</v>
      </c>
      <c r="J418" s="39"/>
    </row>
    <row r="419" spans="1:10">
      <c r="A419" s="38"/>
      <c r="B419" s="31"/>
      <c r="C419" s="31"/>
      <c r="D419" s="35"/>
      <c r="E419" s="31"/>
      <c r="F419" s="31"/>
      <c r="G419" s="31"/>
      <c r="H419" s="31"/>
      <c r="I419" s="17">
        <v>309</v>
      </c>
      <c r="J419" s="39"/>
    </row>
    <row r="420" spans="1:10">
      <c r="A420" s="38"/>
      <c r="B420" s="31"/>
      <c r="C420" s="31"/>
      <c r="D420" s="35"/>
      <c r="E420" s="31"/>
      <c r="F420" s="31"/>
      <c r="G420" s="31"/>
      <c r="H420" s="31"/>
      <c r="I420" s="17">
        <v>310</v>
      </c>
      <c r="J420" s="39"/>
    </row>
    <row r="421" spans="1:10">
      <c r="A421" s="38"/>
      <c r="B421" s="31"/>
      <c r="C421" s="31"/>
      <c r="D421" s="35"/>
      <c r="E421" s="31"/>
      <c r="F421" s="31"/>
      <c r="G421" s="31"/>
      <c r="H421" s="31"/>
      <c r="I421" s="17">
        <v>311</v>
      </c>
      <c r="J421" s="39"/>
    </row>
    <row r="422" spans="1:10">
      <c r="A422" s="38"/>
      <c r="B422" s="31"/>
      <c r="C422" s="31"/>
      <c r="D422" s="35"/>
      <c r="E422" s="31"/>
      <c r="F422" s="31"/>
      <c r="G422" s="31"/>
      <c r="H422" s="31"/>
      <c r="I422" s="17">
        <v>312</v>
      </c>
      <c r="J422" s="39"/>
    </row>
    <row r="423" spans="1:10">
      <c r="A423" s="38"/>
      <c r="B423" s="31"/>
      <c r="C423" s="31"/>
      <c r="D423" s="35"/>
      <c r="E423" s="31"/>
      <c r="F423" s="31"/>
      <c r="G423" s="31"/>
      <c r="H423" s="31"/>
      <c r="I423" s="17">
        <v>313</v>
      </c>
      <c r="J423" s="39"/>
    </row>
    <row r="424" spans="1:10">
      <c r="A424" s="38"/>
      <c r="B424" s="31"/>
      <c r="C424" s="31"/>
      <c r="D424" s="35"/>
      <c r="E424" s="31"/>
      <c r="F424" s="31"/>
      <c r="G424" s="31"/>
      <c r="H424" s="31"/>
      <c r="I424" s="17">
        <v>314</v>
      </c>
      <c r="J424" s="39"/>
    </row>
    <row r="425" spans="1:10">
      <c r="A425" s="38"/>
      <c r="B425" s="31"/>
      <c r="C425" s="31"/>
      <c r="D425" s="35"/>
      <c r="E425" s="31"/>
      <c r="F425" s="31"/>
      <c r="G425" s="31"/>
      <c r="H425" s="31"/>
      <c r="I425" s="17">
        <v>315</v>
      </c>
      <c r="J425" s="39"/>
    </row>
    <row r="426" spans="1:10">
      <c r="A426" s="38"/>
      <c r="B426" s="31"/>
      <c r="C426" s="31"/>
      <c r="D426" s="35"/>
      <c r="E426" s="31"/>
      <c r="F426" s="31"/>
      <c r="G426" s="31"/>
      <c r="H426" s="31"/>
      <c r="I426" s="17">
        <v>316</v>
      </c>
      <c r="J426" s="39"/>
    </row>
    <row r="427" spans="1:10">
      <c r="A427" s="38"/>
      <c r="B427" s="31"/>
      <c r="C427" s="31"/>
      <c r="D427" s="35"/>
      <c r="E427" s="31"/>
      <c r="F427" s="31"/>
      <c r="G427" s="31"/>
      <c r="H427" s="31"/>
      <c r="I427" s="17">
        <v>317</v>
      </c>
      <c r="J427" s="39"/>
    </row>
    <row r="428" spans="1:10">
      <c r="A428" s="38"/>
      <c r="B428" s="31"/>
      <c r="C428" s="31"/>
      <c r="D428" s="35"/>
      <c r="E428" s="31"/>
      <c r="F428" s="31"/>
      <c r="G428" s="31"/>
      <c r="H428" s="31"/>
      <c r="I428" s="17">
        <v>318</v>
      </c>
      <c r="J428" s="39"/>
    </row>
    <row r="429" spans="1:10">
      <c r="A429" s="38"/>
      <c r="B429" s="31"/>
      <c r="C429" s="31"/>
      <c r="D429" s="35"/>
      <c r="E429" s="31"/>
      <c r="F429" s="31"/>
      <c r="G429" s="31"/>
      <c r="H429" s="31"/>
      <c r="I429" s="17">
        <v>319</v>
      </c>
      <c r="J429" s="39"/>
    </row>
    <row r="430" spans="1:10">
      <c r="A430" s="38"/>
      <c r="B430" s="31"/>
      <c r="C430" s="31"/>
      <c r="D430" s="35"/>
      <c r="E430" s="31"/>
      <c r="F430" s="31"/>
      <c r="G430" s="31"/>
      <c r="H430" s="31"/>
      <c r="I430" s="17">
        <v>320</v>
      </c>
      <c r="J430" s="39"/>
    </row>
    <row r="431" spans="1:10">
      <c r="A431" s="38"/>
      <c r="B431" s="31"/>
      <c r="C431" s="31"/>
      <c r="D431" s="35"/>
      <c r="E431" s="31"/>
      <c r="F431" s="31"/>
      <c r="G431" s="31"/>
      <c r="H431" s="31"/>
      <c r="I431" s="17">
        <v>321</v>
      </c>
      <c r="J431" s="39"/>
    </row>
    <row r="432" spans="1:10">
      <c r="A432" s="38"/>
      <c r="B432" s="31"/>
      <c r="C432" s="31"/>
      <c r="D432" s="35"/>
      <c r="E432" s="31"/>
      <c r="F432" s="31"/>
      <c r="G432" s="31"/>
      <c r="H432" s="31"/>
      <c r="I432" s="17">
        <v>322</v>
      </c>
      <c r="J432" s="39"/>
    </row>
    <row r="433" spans="1:10">
      <c r="A433" s="38"/>
      <c r="B433" s="31"/>
      <c r="C433" s="31"/>
      <c r="D433" s="35"/>
      <c r="E433" s="31"/>
      <c r="F433" s="31"/>
      <c r="G433" s="31"/>
      <c r="H433" s="31"/>
      <c r="I433" s="17">
        <v>323</v>
      </c>
      <c r="J433" s="39"/>
    </row>
    <row r="434" spans="1:10">
      <c r="A434" s="38"/>
      <c r="B434" s="31"/>
      <c r="C434" s="31"/>
      <c r="D434" s="35"/>
      <c r="E434" s="31"/>
      <c r="F434" s="31"/>
      <c r="G434" s="31"/>
      <c r="H434" s="31"/>
      <c r="I434" s="17">
        <v>324</v>
      </c>
      <c r="J434" s="39"/>
    </row>
    <row r="435" spans="1:10">
      <c r="A435" s="38"/>
      <c r="B435" s="31"/>
      <c r="C435" s="31"/>
      <c r="D435" s="35"/>
      <c r="E435" s="31"/>
      <c r="F435" s="31"/>
      <c r="G435" s="31"/>
      <c r="H435" s="31"/>
      <c r="I435" s="17">
        <v>325</v>
      </c>
      <c r="J435" s="39"/>
    </row>
    <row r="436" spans="1:10">
      <c r="A436" s="38"/>
      <c r="B436" s="31"/>
      <c r="C436" s="31"/>
      <c r="D436" s="35"/>
      <c r="E436" s="31"/>
      <c r="F436" s="31"/>
      <c r="G436" s="31"/>
      <c r="H436" s="31"/>
      <c r="I436" s="17">
        <v>326</v>
      </c>
      <c r="J436" s="39"/>
    </row>
    <row r="437" spans="1:10">
      <c r="A437" s="38"/>
      <c r="B437" s="31"/>
      <c r="C437" s="31"/>
      <c r="D437" s="35"/>
      <c r="E437" s="31"/>
      <c r="F437" s="31"/>
      <c r="G437" s="31"/>
      <c r="H437" s="31"/>
      <c r="I437" s="17">
        <v>327</v>
      </c>
      <c r="J437" s="39"/>
    </row>
    <row r="438" spans="1:10">
      <c r="A438" s="38"/>
      <c r="B438" s="31"/>
      <c r="C438" s="31"/>
      <c r="D438" s="35"/>
      <c r="E438" s="31"/>
      <c r="F438" s="31"/>
      <c r="G438" s="31"/>
      <c r="H438" s="31"/>
      <c r="I438" s="17">
        <v>328</v>
      </c>
      <c r="J438" s="39"/>
    </row>
    <row r="439" spans="1:10">
      <c r="A439" s="38"/>
      <c r="B439" s="31"/>
      <c r="C439" s="31"/>
      <c r="D439" s="35"/>
      <c r="E439" s="31"/>
      <c r="F439" s="31"/>
      <c r="G439" s="31"/>
      <c r="H439" s="31"/>
      <c r="I439" s="17">
        <v>329</v>
      </c>
      <c r="J439" s="39"/>
    </row>
    <row r="440" spans="1:10">
      <c r="A440" s="38"/>
      <c r="B440" s="31"/>
      <c r="C440" s="31"/>
      <c r="D440" s="35"/>
      <c r="E440" s="31"/>
      <c r="F440" s="31"/>
      <c r="G440" s="31"/>
      <c r="H440" s="31"/>
      <c r="I440" s="17">
        <v>330</v>
      </c>
      <c r="J440" s="39"/>
    </row>
    <row r="441" spans="1:10">
      <c r="A441" s="38"/>
      <c r="B441" s="31"/>
      <c r="C441" s="31"/>
      <c r="D441" s="35"/>
      <c r="E441" s="31"/>
      <c r="F441" s="31"/>
      <c r="G441" s="31"/>
      <c r="H441" s="31"/>
      <c r="I441" s="17">
        <v>331</v>
      </c>
      <c r="J441" s="39"/>
    </row>
    <row r="442" spans="1:10">
      <c r="A442" s="38"/>
      <c r="B442" s="31"/>
      <c r="C442" s="31"/>
      <c r="D442" s="35"/>
      <c r="E442" s="31"/>
      <c r="F442" s="31"/>
      <c r="G442" s="31"/>
      <c r="H442" s="31"/>
      <c r="I442" s="17">
        <v>332</v>
      </c>
      <c r="J442" s="39"/>
    </row>
    <row r="443" spans="1:10">
      <c r="A443" s="38"/>
      <c r="B443" s="31"/>
      <c r="C443" s="31"/>
      <c r="D443" s="35"/>
      <c r="E443" s="31"/>
      <c r="F443" s="31"/>
      <c r="G443" s="31"/>
      <c r="H443" s="31"/>
      <c r="I443" s="17">
        <v>333</v>
      </c>
      <c r="J443" s="39"/>
    </row>
    <row r="444" spans="1:10">
      <c r="A444" s="38"/>
      <c r="B444" s="31"/>
      <c r="C444" s="31"/>
      <c r="D444" s="35"/>
      <c r="E444" s="31"/>
      <c r="F444" s="31"/>
      <c r="G444" s="31"/>
      <c r="H444" s="31"/>
      <c r="I444" s="17">
        <v>334</v>
      </c>
      <c r="J444" s="39"/>
    </row>
    <row r="445" spans="1:10">
      <c r="A445" s="38"/>
      <c r="B445" s="31"/>
      <c r="C445" s="31"/>
      <c r="D445" s="35"/>
      <c r="E445" s="31"/>
      <c r="F445" s="31"/>
      <c r="G445" s="31"/>
      <c r="H445" s="31"/>
      <c r="I445" s="17">
        <v>335</v>
      </c>
      <c r="J445" s="39"/>
    </row>
    <row r="446" spans="1:10">
      <c r="A446" s="38"/>
      <c r="B446" s="31"/>
      <c r="C446" s="31"/>
      <c r="D446" s="35"/>
      <c r="E446" s="31"/>
      <c r="F446" s="31"/>
      <c r="G446" s="31"/>
      <c r="H446" s="31"/>
      <c r="I446" s="17">
        <v>336</v>
      </c>
      <c r="J446" s="39"/>
    </row>
    <row r="447" spans="1:10">
      <c r="A447" s="38"/>
      <c r="B447" s="31"/>
      <c r="C447" s="31"/>
      <c r="D447" s="35"/>
      <c r="E447" s="31"/>
      <c r="F447" s="31"/>
      <c r="G447" s="31"/>
      <c r="H447" s="31"/>
      <c r="I447" s="17">
        <v>337</v>
      </c>
      <c r="J447" s="39"/>
    </row>
    <row r="448" spans="1:10">
      <c r="A448" s="38"/>
      <c r="B448" s="31"/>
      <c r="C448" s="31"/>
      <c r="D448" s="35"/>
      <c r="E448" s="31"/>
      <c r="F448" s="31"/>
      <c r="G448" s="31"/>
      <c r="H448" s="31"/>
      <c r="I448" s="17">
        <v>338</v>
      </c>
      <c r="J448" s="39"/>
    </row>
    <row r="449" spans="1:10">
      <c r="A449" s="38"/>
      <c r="B449" s="31"/>
      <c r="C449" s="31"/>
      <c r="D449" s="35"/>
      <c r="E449" s="31"/>
      <c r="F449" s="31"/>
      <c r="G449" s="31"/>
      <c r="H449" s="31"/>
      <c r="I449" s="17">
        <v>339</v>
      </c>
      <c r="J449" s="39"/>
    </row>
    <row r="450" spans="1:10">
      <c r="A450" s="40"/>
      <c r="B450" s="31"/>
      <c r="C450" s="31"/>
      <c r="D450" s="35"/>
      <c r="E450" s="31"/>
      <c r="F450" s="31"/>
      <c r="G450" s="31"/>
      <c r="H450" s="31"/>
      <c r="I450" s="17">
        <v>340</v>
      </c>
      <c r="J450" s="41"/>
    </row>
    <row r="451" spans="1:10">
      <c r="A451" s="19"/>
      <c r="B451" s="29"/>
      <c r="C451" s="29"/>
      <c r="D451" s="34"/>
      <c r="E451" s="29"/>
      <c r="F451" s="29"/>
      <c r="G451" s="29"/>
      <c r="H451" s="29"/>
      <c r="I451" s="17">
        <v>341</v>
      </c>
      <c r="J451" s="21"/>
    </row>
    <row r="452" spans="1:10">
      <c r="A452" s="22"/>
      <c r="B452" s="29"/>
      <c r="C452" s="29"/>
      <c r="D452" s="34"/>
      <c r="E452" s="29"/>
      <c r="F452" s="29"/>
      <c r="G452" s="29"/>
      <c r="H452" s="29"/>
      <c r="I452" s="17">
        <v>342</v>
      </c>
      <c r="J452" s="23"/>
    </row>
    <row r="453" spans="1:10">
      <c r="A453" s="22"/>
      <c r="B453" s="29"/>
      <c r="C453" s="29"/>
      <c r="D453" s="34"/>
      <c r="E453" s="29"/>
      <c r="F453" s="29"/>
      <c r="G453" s="29"/>
      <c r="H453" s="29"/>
      <c r="I453" s="17">
        <v>343</v>
      </c>
      <c r="J453" s="23"/>
    </row>
    <row r="454" spans="1:10">
      <c r="A454" s="22"/>
      <c r="B454" s="29"/>
      <c r="C454" s="29"/>
      <c r="D454" s="34"/>
      <c r="E454" s="29"/>
      <c r="F454" s="29"/>
      <c r="G454" s="29"/>
      <c r="H454" s="29"/>
      <c r="I454" s="17">
        <v>344</v>
      </c>
      <c r="J454" s="23"/>
    </row>
    <row r="455" spans="1:10">
      <c r="A455" s="22"/>
      <c r="B455" s="29"/>
      <c r="C455" s="29"/>
      <c r="D455" s="34"/>
      <c r="E455" s="29"/>
      <c r="F455" s="29"/>
      <c r="G455" s="29"/>
      <c r="H455" s="29"/>
      <c r="I455" s="17">
        <v>345</v>
      </c>
      <c r="J455" s="23"/>
    </row>
    <row r="456" spans="1:10">
      <c r="A456" s="22"/>
      <c r="B456" s="29"/>
      <c r="C456" s="29"/>
      <c r="D456" s="34"/>
      <c r="E456" s="29"/>
      <c r="F456" s="29"/>
      <c r="G456" s="29"/>
      <c r="H456" s="29"/>
      <c r="I456" s="17">
        <v>346</v>
      </c>
      <c r="J456" s="23"/>
    </row>
    <row r="457" spans="1:10">
      <c r="A457" s="22"/>
      <c r="B457" s="29"/>
      <c r="C457" s="29"/>
      <c r="D457" s="34"/>
      <c r="E457" s="29"/>
      <c r="F457" s="29"/>
      <c r="G457" s="29"/>
      <c r="H457" s="29"/>
      <c r="I457" s="17">
        <v>347</v>
      </c>
      <c r="J457" s="23"/>
    </row>
    <row r="458" spans="1:10">
      <c r="A458" s="22"/>
      <c r="B458" s="29"/>
      <c r="C458" s="29"/>
      <c r="D458" s="34"/>
      <c r="E458" s="29"/>
      <c r="F458" s="29"/>
      <c r="G458" s="29"/>
      <c r="H458" s="29"/>
      <c r="I458" s="17">
        <v>348</v>
      </c>
      <c r="J458" s="23"/>
    </row>
    <row r="459" spans="1:10">
      <c r="A459" s="22"/>
      <c r="B459" s="29"/>
      <c r="C459" s="29"/>
      <c r="D459" s="34"/>
      <c r="E459" s="29"/>
      <c r="F459" s="29"/>
      <c r="G459" s="29"/>
      <c r="H459" s="29"/>
      <c r="I459" s="17">
        <v>349</v>
      </c>
      <c r="J459" s="23"/>
    </row>
    <row r="460" spans="1:10">
      <c r="A460" s="22"/>
      <c r="B460" s="29"/>
      <c r="C460" s="29"/>
      <c r="D460" s="34"/>
      <c r="E460" s="29"/>
      <c r="F460" s="29"/>
      <c r="G460" s="29"/>
      <c r="H460" s="29"/>
      <c r="I460" s="17">
        <v>350</v>
      </c>
      <c r="J460" s="23"/>
    </row>
    <row r="461" spans="1:10">
      <c r="A461" s="22"/>
      <c r="B461" s="29"/>
      <c r="C461" s="29"/>
      <c r="D461" s="34"/>
      <c r="E461" s="29"/>
      <c r="F461" s="29"/>
      <c r="G461" s="29"/>
      <c r="H461" s="29"/>
      <c r="I461" s="17">
        <v>351</v>
      </c>
      <c r="J461" s="23"/>
    </row>
    <row r="462" spans="1:10">
      <c r="A462" s="22"/>
      <c r="B462" s="29"/>
      <c r="C462" s="29"/>
      <c r="D462" s="34"/>
      <c r="E462" s="29"/>
      <c r="F462" s="29"/>
      <c r="G462" s="29"/>
      <c r="H462" s="29"/>
      <c r="I462" s="17">
        <v>352</v>
      </c>
      <c r="J462" s="23"/>
    </row>
    <row r="463" spans="1:10">
      <c r="A463" s="22"/>
      <c r="B463" s="29"/>
      <c r="C463" s="29"/>
      <c r="D463" s="34"/>
      <c r="E463" s="29"/>
      <c r="F463" s="29"/>
      <c r="G463" s="29"/>
      <c r="H463" s="29"/>
      <c r="I463" s="17">
        <v>353</v>
      </c>
      <c r="J463" s="23"/>
    </row>
    <row r="464" spans="1:10">
      <c r="A464" s="22"/>
      <c r="B464" s="29"/>
      <c r="C464" s="29"/>
      <c r="D464" s="34"/>
      <c r="E464" s="29"/>
      <c r="F464" s="29"/>
      <c r="G464" s="29"/>
      <c r="H464" s="29"/>
      <c r="I464" s="17">
        <v>354</v>
      </c>
      <c r="J464" s="23"/>
    </row>
    <row r="465" spans="1:10">
      <c r="A465" s="22"/>
      <c r="B465" s="29"/>
      <c r="C465" s="29"/>
      <c r="D465" s="34"/>
      <c r="E465" s="29"/>
      <c r="F465" s="29"/>
      <c r="G465" s="29"/>
      <c r="H465" s="29"/>
      <c r="I465" s="17">
        <v>355</v>
      </c>
      <c r="J465" s="23"/>
    </row>
    <row r="466" spans="1:10">
      <c r="A466" s="22"/>
      <c r="B466" s="29"/>
      <c r="C466" s="29"/>
      <c r="D466" s="34"/>
      <c r="E466" s="29"/>
      <c r="F466" s="29"/>
      <c r="G466" s="29"/>
      <c r="H466" s="29"/>
      <c r="I466" s="17">
        <v>356</v>
      </c>
      <c r="J466" s="23"/>
    </row>
    <row r="467" spans="1:10">
      <c r="A467" s="22"/>
      <c r="B467" s="29"/>
      <c r="C467" s="29"/>
      <c r="D467" s="34"/>
      <c r="E467" s="29"/>
      <c r="F467" s="29"/>
      <c r="G467" s="29"/>
      <c r="H467" s="29"/>
      <c r="I467" s="17">
        <v>357</v>
      </c>
      <c r="J467" s="23"/>
    </row>
    <row r="468" spans="1:10">
      <c r="A468" s="22"/>
      <c r="B468" s="29"/>
      <c r="C468" s="29"/>
      <c r="D468" s="34"/>
      <c r="E468" s="29"/>
      <c r="F468" s="29"/>
      <c r="G468" s="29"/>
      <c r="H468" s="29"/>
      <c r="I468" s="17">
        <v>358</v>
      </c>
      <c r="J468" s="23"/>
    </row>
    <row r="469" spans="1:10">
      <c r="A469" s="22"/>
      <c r="B469" s="29"/>
      <c r="C469" s="29"/>
      <c r="D469" s="34"/>
      <c r="E469" s="29"/>
      <c r="F469" s="29"/>
      <c r="G469" s="29"/>
      <c r="H469" s="29"/>
      <c r="I469" s="17">
        <v>359</v>
      </c>
      <c r="J469" s="23"/>
    </row>
    <row r="470" spans="1:10">
      <c r="A470" s="22"/>
      <c r="B470" s="29"/>
      <c r="C470" s="29"/>
      <c r="D470" s="34"/>
      <c r="E470" s="29"/>
      <c r="F470" s="29"/>
      <c r="G470" s="29"/>
      <c r="H470" s="29"/>
      <c r="I470" s="17">
        <v>360</v>
      </c>
      <c r="J470" s="23"/>
    </row>
    <row r="471" spans="1:10">
      <c r="A471" s="22"/>
      <c r="B471" s="29"/>
      <c r="C471" s="29"/>
      <c r="D471" s="34"/>
      <c r="E471" s="29"/>
      <c r="F471" s="29"/>
      <c r="G471" s="29"/>
      <c r="H471" s="29"/>
      <c r="I471" s="17">
        <v>361</v>
      </c>
      <c r="J471" s="23"/>
    </row>
    <row r="472" spans="1:10">
      <c r="A472" s="22"/>
      <c r="B472" s="29"/>
      <c r="C472" s="29"/>
      <c r="D472" s="34"/>
      <c r="E472" s="29"/>
      <c r="F472" s="29"/>
      <c r="G472" s="29"/>
      <c r="H472" s="29"/>
      <c r="I472" s="17">
        <v>362</v>
      </c>
      <c r="J472" s="23"/>
    </row>
    <row r="473" spans="1:10">
      <c r="A473" s="22"/>
      <c r="B473" s="29"/>
      <c r="C473" s="29"/>
      <c r="D473" s="34"/>
      <c r="E473" s="29"/>
      <c r="F473" s="29"/>
      <c r="G473" s="29"/>
      <c r="H473" s="29"/>
      <c r="I473" s="17">
        <v>363</v>
      </c>
      <c r="J473" s="23"/>
    </row>
    <row r="474" spans="1:10">
      <c r="A474" s="22"/>
      <c r="B474" s="29"/>
      <c r="C474" s="29"/>
      <c r="D474" s="34"/>
      <c r="E474" s="29"/>
      <c r="F474" s="29"/>
      <c r="G474" s="29"/>
      <c r="H474" s="29"/>
      <c r="I474" s="17">
        <v>364</v>
      </c>
      <c r="J474" s="23"/>
    </row>
    <row r="475" spans="1:10">
      <c r="A475" s="22"/>
      <c r="B475" s="29"/>
      <c r="C475" s="29"/>
      <c r="D475" s="34"/>
      <c r="E475" s="29"/>
      <c r="F475" s="29"/>
      <c r="G475" s="29"/>
      <c r="H475" s="29"/>
      <c r="I475" s="17">
        <v>365</v>
      </c>
      <c r="J475" s="23"/>
    </row>
    <row r="476" spans="1:10">
      <c r="A476" s="22"/>
      <c r="B476" s="29"/>
      <c r="C476" s="29"/>
      <c r="D476" s="34"/>
      <c r="E476" s="29"/>
      <c r="F476" s="29"/>
      <c r="G476" s="29"/>
      <c r="H476" s="29"/>
      <c r="I476" s="17">
        <v>366</v>
      </c>
      <c r="J476" s="23"/>
    </row>
    <row r="477" spans="1:10">
      <c r="A477" s="22"/>
      <c r="B477" s="29"/>
      <c r="C477" s="29"/>
      <c r="D477" s="34"/>
      <c r="E477" s="29"/>
      <c r="F477" s="29"/>
      <c r="G477" s="29"/>
      <c r="H477" s="29"/>
      <c r="I477" s="17">
        <v>367</v>
      </c>
      <c r="J477" s="23"/>
    </row>
    <row r="478" spans="1:10">
      <c r="A478" s="22"/>
      <c r="B478" s="29"/>
      <c r="C478" s="29"/>
      <c r="D478" s="34"/>
      <c r="E478" s="29"/>
      <c r="F478" s="29"/>
      <c r="G478" s="29"/>
      <c r="H478" s="29"/>
      <c r="I478" s="17">
        <v>368</v>
      </c>
      <c r="J478" s="23"/>
    </row>
    <row r="479" spans="1:10">
      <c r="A479" s="22"/>
      <c r="B479" s="29"/>
      <c r="C479" s="29"/>
      <c r="D479" s="34"/>
      <c r="E479" s="29"/>
      <c r="F479" s="29"/>
      <c r="G479" s="29"/>
      <c r="H479" s="29"/>
      <c r="I479" s="17">
        <v>369</v>
      </c>
      <c r="J479" s="23"/>
    </row>
    <row r="480" spans="1:10">
      <c r="A480" s="22"/>
      <c r="B480" s="29"/>
      <c r="C480" s="29"/>
      <c r="D480" s="34"/>
      <c r="E480" s="29"/>
      <c r="F480" s="29"/>
      <c r="G480" s="29"/>
      <c r="H480" s="29"/>
      <c r="I480" s="17">
        <v>370</v>
      </c>
      <c r="J480" s="23"/>
    </row>
    <row r="481" spans="1:10">
      <c r="A481" s="22"/>
      <c r="B481" s="29"/>
      <c r="C481" s="29"/>
      <c r="D481" s="34"/>
      <c r="E481" s="29"/>
      <c r="F481" s="29"/>
      <c r="G481" s="29"/>
      <c r="H481" s="29"/>
      <c r="I481" s="17">
        <v>371</v>
      </c>
      <c r="J481" s="23"/>
    </row>
    <row r="482" spans="1:10">
      <c r="A482" s="22"/>
      <c r="B482" s="29"/>
      <c r="C482" s="29"/>
      <c r="D482" s="34"/>
      <c r="E482" s="29"/>
      <c r="F482" s="29"/>
      <c r="G482" s="29"/>
      <c r="H482" s="29"/>
      <c r="I482" s="17">
        <v>372</v>
      </c>
      <c r="J482" s="23"/>
    </row>
    <row r="483" spans="1:10">
      <c r="A483" s="22"/>
      <c r="B483" s="29"/>
      <c r="C483" s="29"/>
      <c r="D483" s="34"/>
      <c r="E483" s="29"/>
      <c r="F483" s="29"/>
      <c r="G483" s="29"/>
      <c r="H483" s="29"/>
      <c r="I483" s="17">
        <v>373</v>
      </c>
      <c r="J483" s="23"/>
    </row>
    <row r="484" spans="1:10">
      <c r="A484" s="22"/>
      <c r="B484" s="29"/>
      <c r="C484" s="29"/>
      <c r="D484" s="34"/>
      <c r="E484" s="29"/>
      <c r="F484" s="29"/>
      <c r="G484" s="29"/>
      <c r="H484" s="29"/>
      <c r="I484" s="17">
        <v>374</v>
      </c>
      <c r="J484" s="23"/>
    </row>
    <row r="485" spans="1:10">
      <c r="A485" s="22"/>
      <c r="B485" s="29"/>
      <c r="C485" s="29"/>
      <c r="D485" s="34"/>
      <c r="E485" s="29"/>
      <c r="F485" s="29"/>
      <c r="G485" s="29"/>
      <c r="H485" s="29"/>
      <c r="I485" s="17">
        <v>375</v>
      </c>
      <c r="J485" s="23"/>
    </row>
    <row r="486" spans="1:10">
      <c r="A486" s="22"/>
      <c r="B486" s="29"/>
      <c r="C486" s="29"/>
      <c r="D486" s="34"/>
      <c r="E486" s="29"/>
      <c r="F486" s="29"/>
      <c r="G486" s="29"/>
      <c r="H486" s="29"/>
      <c r="I486" s="17">
        <v>376</v>
      </c>
      <c r="J486" s="23"/>
    </row>
    <row r="487" spans="1:10">
      <c r="A487" s="22"/>
      <c r="B487" s="29"/>
      <c r="C487" s="29"/>
      <c r="D487" s="34"/>
      <c r="E487" s="29"/>
      <c r="F487" s="29"/>
      <c r="G487" s="29"/>
      <c r="H487" s="29"/>
      <c r="I487" s="17">
        <v>377</v>
      </c>
      <c r="J487" s="23"/>
    </row>
    <row r="488" spans="1:10">
      <c r="A488" s="22"/>
      <c r="B488" s="29"/>
      <c r="C488" s="29"/>
      <c r="D488" s="34"/>
      <c r="E488" s="29"/>
      <c r="F488" s="29"/>
      <c r="G488" s="29"/>
      <c r="H488" s="29"/>
      <c r="I488" s="17">
        <v>378</v>
      </c>
      <c r="J488" s="23"/>
    </row>
    <row r="489" spans="1:10">
      <c r="A489" s="22"/>
      <c r="B489" s="29"/>
      <c r="C489" s="29"/>
      <c r="D489" s="34"/>
      <c r="E489" s="29"/>
      <c r="F489" s="29"/>
      <c r="G489" s="29"/>
      <c r="H489" s="29"/>
      <c r="I489" s="17">
        <v>379</v>
      </c>
      <c r="J489" s="23"/>
    </row>
    <row r="490" spans="1:10">
      <c r="A490" s="22"/>
      <c r="B490" s="29"/>
      <c r="C490" s="29"/>
      <c r="D490" s="34"/>
      <c r="E490" s="29"/>
      <c r="F490" s="29"/>
      <c r="G490" s="29"/>
      <c r="H490" s="29"/>
      <c r="I490" s="17">
        <v>380</v>
      </c>
      <c r="J490" s="23"/>
    </row>
    <row r="491" spans="1:10">
      <c r="A491" s="22"/>
      <c r="B491" s="29"/>
      <c r="C491" s="29"/>
      <c r="D491" s="34"/>
      <c r="E491" s="29"/>
      <c r="F491" s="29"/>
      <c r="G491" s="29"/>
      <c r="H491" s="29"/>
      <c r="I491" s="17">
        <v>381</v>
      </c>
      <c r="J491" s="23"/>
    </row>
    <row r="492" spans="1:10">
      <c r="A492" s="22"/>
      <c r="B492" s="29"/>
      <c r="C492" s="29"/>
      <c r="D492" s="34"/>
      <c r="E492" s="29"/>
      <c r="F492" s="29"/>
      <c r="G492" s="29"/>
      <c r="H492" s="29"/>
      <c r="I492" s="17">
        <v>382</v>
      </c>
      <c r="J492" s="23"/>
    </row>
    <row r="493" spans="1:10">
      <c r="A493" s="22"/>
      <c r="B493" s="29"/>
      <c r="C493" s="29"/>
      <c r="D493" s="34"/>
      <c r="E493" s="29"/>
      <c r="F493" s="29"/>
      <c r="G493" s="29"/>
      <c r="H493" s="29"/>
      <c r="I493" s="17">
        <v>383</v>
      </c>
      <c r="J493" s="23"/>
    </row>
    <row r="494" spans="1:10">
      <c r="A494" s="22"/>
      <c r="B494" s="29"/>
      <c r="C494" s="29"/>
      <c r="D494" s="34"/>
      <c r="E494" s="29"/>
      <c r="F494" s="29"/>
      <c r="G494" s="29"/>
      <c r="H494" s="29"/>
      <c r="I494" s="17">
        <v>384</v>
      </c>
      <c r="J494" s="23"/>
    </row>
    <row r="495" spans="1:10">
      <c r="A495" s="22"/>
      <c r="B495" s="29"/>
      <c r="C495" s="29"/>
      <c r="D495" s="34"/>
      <c r="E495" s="29"/>
      <c r="F495" s="29"/>
      <c r="G495" s="29"/>
      <c r="H495" s="29"/>
      <c r="I495" s="17">
        <v>385</v>
      </c>
      <c r="J495" s="23"/>
    </row>
    <row r="496" spans="1:10">
      <c r="A496" s="22"/>
      <c r="B496" s="29"/>
      <c r="C496" s="29"/>
      <c r="D496" s="34"/>
      <c r="E496" s="29"/>
      <c r="F496" s="29"/>
      <c r="G496" s="29"/>
      <c r="H496" s="29"/>
      <c r="I496" s="17">
        <v>386</v>
      </c>
      <c r="J496" s="23"/>
    </row>
    <row r="497" spans="1:10">
      <c r="A497" s="22"/>
      <c r="B497" s="29"/>
      <c r="C497" s="29"/>
      <c r="D497" s="34"/>
      <c r="E497" s="29"/>
      <c r="F497" s="29"/>
      <c r="G497" s="29"/>
      <c r="H497" s="29"/>
      <c r="I497" s="17">
        <v>387</v>
      </c>
      <c r="J497" s="23"/>
    </row>
    <row r="498" spans="1:10">
      <c r="A498" s="22"/>
      <c r="B498" s="29"/>
      <c r="C498" s="29"/>
      <c r="D498" s="34"/>
      <c r="E498" s="29"/>
      <c r="F498" s="29"/>
      <c r="G498" s="29"/>
      <c r="H498" s="29"/>
      <c r="I498" s="17">
        <v>388</v>
      </c>
      <c r="J498" s="23"/>
    </row>
    <row r="499" spans="1:10">
      <c r="A499" s="22"/>
      <c r="B499" s="29"/>
      <c r="C499" s="29"/>
      <c r="D499" s="34"/>
      <c r="E499" s="29"/>
      <c r="F499" s="29"/>
      <c r="G499" s="29"/>
      <c r="H499" s="29"/>
      <c r="I499" s="17">
        <v>389</v>
      </c>
      <c r="J499" s="23"/>
    </row>
    <row r="500" spans="1:10">
      <c r="A500" s="26"/>
      <c r="B500" s="29"/>
      <c r="C500" s="29"/>
      <c r="D500" s="34"/>
      <c r="E500" s="29"/>
      <c r="F500" s="29"/>
      <c r="G500" s="29"/>
      <c r="H500" s="29"/>
      <c r="I500" s="17">
        <v>390</v>
      </c>
      <c r="J500" s="28"/>
    </row>
  </sheetData>
  <sheetProtection algorithmName="SHA-512" hashValue="sTY0cA+QPmLuGmdD6XwDBwH475XzjdauWr/PTKCyfbITSzIv33Vqg/s9Nys6i9Iq35M3fR6XNqp1RV8zGBoLtw==" saltValue="kucD48K2mw1qjfdmvJrHYw==" spinCount="100000" sheet="1" objects="1" scenarios="1"/>
  <mergeCells count="49">
    <mergeCell ref="F74:G74"/>
    <mergeCell ref="B89:B90"/>
    <mergeCell ref="B91:B92"/>
    <mergeCell ref="B95:B96"/>
    <mergeCell ref="C95:C96"/>
    <mergeCell ref="D95:D96"/>
    <mergeCell ref="C89:C90"/>
    <mergeCell ref="D89:D90"/>
    <mergeCell ref="C91:C92"/>
    <mergeCell ref="D91:D92"/>
    <mergeCell ref="B86:D87"/>
    <mergeCell ref="F76:G77"/>
    <mergeCell ref="B83:B84"/>
    <mergeCell ref="C83:C84"/>
    <mergeCell ref="D83:D84"/>
    <mergeCell ref="I76:I77"/>
    <mergeCell ref="B80:B81"/>
    <mergeCell ref="C80:C81"/>
    <mergeCell ref="D80:D81"/>
    <mergeCell ref="F78:G78"/>
    <mergeCell ref="F79:G79"/>
    <mergeCell ref="F80:G80"/>
    <mergeCell ref="C52:I52"/>
    <mergeCell ref="C53:I53"/>
    <mergeCell ref="F62:H62"/>
    <mergeCell ref="C54:I54"/>
    <mergeCell ref="B102:H103"/>
    <mergeCell ref="F60:G60"/>
    <mergeCell ref="B67:B68"/>
    <mergeCell ref="C67:C68"/>
    <mergeCell ref="D67:D68"/>
    <mergeCell ref="B71:B72"/>
    <mergeCell ref="B69:B70"/>
    <mergeCell ref="C69:C70"/>
    <mergeCell ref="C71:C72"/>
    <mergeCell ref="D69:D70"/>
    <mergeCell ref="D71:D72"/>
    <mergeCell ref="H76:H77"/>
    <mergeCell ref="B27:I28"/>
    <mergeCell ref="B36:I37"/>
    <mergeCell ref="B38:I44"/>
    <mergeCell ref="B46:I50"/>
    <mergeCell ref="B2:I3"/>
    <mergeCell ref="B4:I8"/>
    <mergeCell ref="B10:I11"/>
    <mergeCell ref="B12:I17"/>
    <mergeCell ref="B19:I20"/>
    <mergeCell ref="B21:I25"/>
    <mergeCell ref="B29:I34"/>
  </mergeCells>
  <conditionalFormatting sqref="C67 C80 C93 C80">
    <cfRule type="cellIs" dxfId="5" priority="7" operator="between">
      <formula>1200</formula>
      <formula>1300</formula>
    </cfRule>
  </conditionalFormatting>
  <conditionalFormatting sqref="C67:C68 C93 C80">
    <cfRule type="cellIs" dxfId="4" priority="1" operator="greaterThan">
      <formula>1385</formula>
    </cfRule>
  </conditionalFormatting>
  <conditionalFormatting sqref="C67 C80 C93">
    <cfRule type="cellIs" dxfId="3" priority="6" operator="between">
      <formula>1301</formula>
      <formula>1385</formula>
    </cfRule>
  </conditionalFormatting>
  <dataValidations count="6">
    <dataValidation type="list" allowBlank="1" showInputMessage="1" showErrorMessage="1" sqref="C63">
      <formula1>VLTemp</formula1>
    </dataValidation>
    <dataValidation type="list" allowBlank="1" showInputMessage="1" showErrorMessage="1" sqref="C66">
      <formula1>Zapftemp</formula1>
    </dataValidation>
    <dataValidation type="list" allowBlank="1" showInputMessage="1" showErrorMessage="1" sqref="F62">
      <formula1>Vorrangschaltung</formula1>
    </dataValidation>
    <dataValidation type="list" allowBlank="1" showInputMessage="1" showErrorMessage="1" sqref="D106">
      <formula1>C_Stahlrohr</formula1>
    </dataValidation>
    <dataValidation type="list" allowBlank="1" showInputMessage="1" showErrorMessage="1" sqref="D107">
      <formula1>Gewinderohr</formula1>
    </dataValidation>
    <dataValidation type="list" allowBlank="1" showInputMessage="1" showErrorMessage="1" sqref="D105">
      <formula1>Verbundrohr</formula1>
    </dataValidation>
  </dataValidations>
  <pageMargins left="1.1811023622047245" right="0.70866141732283472" top="0.78740157480314965" bottom="0.78740157480314965" header="0.31496062992125984" footer="0.31496062992125984"/>
  <pageSetup paperSize="9" orientation="portrait" horizontalDpi="1200" verticalDpi="1200" r:id="rId1"/>
  <headerFooter>
    <oddHeader xml:space="preserve">&amp;C&amp;G &amp;"-,Fett"&amp;24КТП Проєкт V4.4&amp;28    </oddHeader>
  </headerFooter>
  <legacy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Blatt1!$B$101:$B$105</xm:f>
          </x14:formula1>
          <xm:sqref>C65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31:Y110"/>
  <sheetViews>
    <sheetView windowProtection="1" topLeftCell="A64" zoomScale="70" zoomScaleNormal="70" workbookViewId="0">
      <selection activeCell="B112" sqref="B112"/>
    </sheetView>
  </sheetViews>
  <sheetFormatPr defaultColWidth="11.42578125" defaultRowHeight="15"/>
  <cols>
    <col min="3" max="3" width="15" bestFit="1" customWidth="1"/>
  </cols>
  <sheetData>
    <row r="31" spans="2:25">
      <c r="B31" s="154" t="s">
        <v>116</v>
      </c>
      <c r="C31" s="154"/>
      <c r="D31" s="11"/>
      <c r="E31" s="11"/>
      <c r="F31" s="11"/>
      <c r="G31" s="11"/>
      <c r="H31" s="154" t="s">
        <v>112</v>
      </c>
      <c r="I31" s="154"/>
      <c r="J31" s="11"/>
      <c r="K31" s="11"/>
      <c r="L31" s="11"/>
      <c r="M31" s="11"/>
      <c r="N31" s="154" t="s">
        <v>111</v>
      </c>
      <c r="O31" s="154"/>
      <c r="P31" s="11"/>
      <c r="Q31" s="11"/>
      <c r="R31" s="11"/>
      <c r="S31" s="11"/>
      <c r="T31" s="154" t="s">
        <v>115</v>
      </c>
      <c r="U31" s="154"/>
      <c r="V31" s="11"/>
      <c r="W31" s="11"/>
      <c r="X31" s="11"/>
      <c r="Y31" s="11"/>
    </row>
    <row r="32" spans="2:25">
      <c r="B32" s="154"/>
      <c r="C32" s="154"/>
      <c r="D32" s="11"/>
      <c r="E32" s="11"/>
      <c r="F32" s="11"/>
      <c r="G32" s="11"/>
      <c r="H32" s="154"/>
      <c r="I32" s="154"/>
      <c r="J32" s="11"/>
      <c r="K32" s="11"/>
      <c r="L32" s="11"/>
      <c r="M32" s="11"/>
      <c r="N32" s="154"/>
      <c r="O32" s="154"/>
      <c r="P32" s="11"/>
      <c r="Q32" s="11"/>
      <c r="R32" s="11"/>
      <c r="S32" s="11"/>
      <c r="T32" s="154"/>
      <c r="U32" s="154"/>
      <c r="V32" s="11"/>
      <c r="W32" s="11"/>
      <c r="X32" s="11"/>
      <c r="Y32" s="11"/>
    </row>
    <row r="33" spans="2:25">
      <c r="B33" s="154"/>
      <c r="C33" s="154"/>
      <c r="D33" s="156" t="s">
        <v>0</v>
      </c>
      <c r="E33" s="156"/>
      <c r="F33" s="156"/>
      <c r="G33" s="156"/>
      <c r="H33" s="154"/>
      <c r="I33" s="154"/>
      <c r="J33" s="156" t="s">
        <v>0</v>
      </c>
      <c r="K33" s="156"/>
      <c r="L33" s="156"/>
      <c r="M33" s="156"/>
      <c r="N33" s="154"/>
      <c r="O33" s="154"/>
      <c r="P33" s="156" t="s">
        <v>0</v>
      </c>
      <c r="Q33" s="156"/>
      <c r="R33" s="156"/>
      <c r="S33" s="156"/>
      <c r="T33" s="154"/>
      <c r="U33" s="154"/>
      <c r="V33" s="156" t="s">
        <v>0</v>
      </c>
      <c r="W33" s="156"/>
      <c r="X33" s="156"/>
      <c r="Y33" s="156"/>
    </row>
    <row r="34" spans="2:25">
      <c r="B34" s="11"/>
      <c r="C34" s="11">
        <v>0</v>
      </c>
      <c r="D34" s="11">
        <v>45</v>
      </c>
      <c r="E34" s="11">
        <v>50</v>
      </c>
      <c r="F34" s="11">
        <v>55</v>
      </c>
      <c r="G34" s="11">
        <v>60</v>
      </c>
      <c r="H34" s="11"/>
      <c r="I34" s="11"/>
      <c r="J34" s="11">
        <v>45</v>
      </c>
      <c r="K34" s="11">
        <v>50</v>
      </c>
      <c r="L34" s="11">
        <v>55</v>
      </c>
      <c r="M34" s="11">
        <v>60</v>
      </c>
      <c r="N34" s="11"/>
      <c r="O34" s="11"/>
      <c r="P34" s="11">
        <v>45</v>
      </c>
      <c r="Q34" s="11">
        <v>50</v>
      </c>
      <c r="R34" s="11">
        <v>55</v>
      </c>
      <c r="S34" s="11">
        <v>60</v>
      </c>
      <c r="T34" s="11"/>
      <c r="U34" s="11"/>
      <c r="V34" s="11">
        <v>45</v>
      </c>
      <c r="W34" s="11">
        <v>50</v>
      </c>
      <c r="X34" s="11">
        <v>55</v>
      </c>
      <c r="Y34" s="11">
        <v>60</v>
      </c>
    </row>
    <row r="35" spans="2:25">
      <c r="B35" s="155" t="s">
        <v>1</v>
      </c>
      <c r="C35" s="11">
        <v>55</v>
      </c>
      <c r="D35" s="11">
        <v>26.72</v>
      </c>
      <c r="E35" s="11">
        <v>30.51</v>
      </c>
      <c r="F35" s="11" t="s">
        <v>5</v>
      </c>
      <c r="G35" s="11" t="s">
        <v>5</v>
      </c>
      <c r="H35" s="155" t="s">
        <v>1</v>
      </c>
      <c r="I35" s="11">
        <v>55</v>
      </c>
      <c r="J35" s="3">
        <v>583</v>
      </c>
      <c r="K35" s="3">
        <v>772.6</v>
      </c>
      <c r="L35" s="3" t="s">
        <v>5</v>
      </c>
      <c r="M35" s="3" t="s">
        <v>5</v>
      </c>
      <c r="N35" s="155" t="s">
        <v>1</v>
      </c>
      <c r="O35" s="11">
        <v>55</v>
      </c>
      <c r="P35" s="11"/>
      <c r="Q35" s="11"/>
      <c r="R35" s="11"/>
      <c r="S35" s="11"/>
      <c r="T35" s="155" t="s">
        <v>1</v>
      </c>
      <c r="U35" s="11">
        <v>55</v>
      </c>
      <c r="V35" s="11">
        <v>15.53</v>
      </c>
      <c r="W35" s="11">
        <v>20.98</v>
      </c>
      <c r="X35" s="11" t="s">
        <v>5</v>
      </c>
      <c r="Y35" s="3" t="s">
        <v>5</v>
      </c>
    </row>
    <row r="36" spans="2:25">
      <c r="B36" s="155"/>
      <c r="C36" s="11">
        <v>60</v>
      </c>
      <c r="D36" s="11">
        <v>26.72</v>
      </c>
      <c r="E36" s="11">
        <v>30.51</v>
      </c>
      <c r="F36" s="11">
        <v>34.299999999999997</v>
      </c>
      <c r="G36" s="11" t="s">
        <v>5</v>
      </c>
      <c r="H36" s="155"/>
      <c r="I36" s="11">
        <v>60</v>
      </c>
      <c r="J36" s="3">
        <v>496</v>
      </c>
      <c r="K36" s="3">
        <v>608.6</v>
      </c>
      <c r="L36" s="3">
        <v>793.8</v>
      </c>
      <c r="M36" s="3" t="s">
        <v>5</v>
      </c>
      <c r="N36" s="155"/>
      <c r="O36" s="11">
        <v>60</v>
      </c>
      <c r="P36" s="11"/>
      <c r="Q36" s="11"/>
      <c r="R36" s="11"/>
      <c r="S36" s="11"/>
      <c r="T36" s="155"/>
      <c r="U36" s="11">
        <v>60</v>
      </c>
      <c r="V36" s="11">
        <v>13.62</v>
      </c>
      <c r="W36" s="11">
        <v>16.809999999999999</v>
      </c>
      <c r="X36" s="11">
        <v>22.78</v>
      </c>
      <c r="Y36" s="3" t="s">
        <v>5</v>
      </c>
    </row>
    <row r="37" spans="2:25">
      <c r="B37" s="155"/>
      <c r="C37" s="11">
        <v>65</v>
      </c>
      <c r="D37" s="11">
        <v>26.72</v>
      </c>
      <c r="E37" s="11">
        <v>30.51</v>
      </c>
      <c r="F37" s="11">
        <v>34.299999999999997</v>
      </c>
      <c r="G37" s="11">
        <v>38.07</v>
      </c>
      <c r="H37" s="155"/>
      <c r="I37" s="11">
        <v>65</v>
      </c>
      <c r="J37" s="3">
        <v>438</v>
      </c>
      <c r="K37" s="3">
        <v>521.29999999999995</v>
      </c>
      <c r="L37" s="3">
        <v>630.20000000000005</v>
      </c>
      <c r="M37" s="3">
        <v>811.5</v>
      </c>
      <c r="N37" s="155"/>
      <c r="O37" s="11">
        <v>65</v>
      </c>
      <c r="P37" s="11"/>
      <c r="Q37" s="11"/>
      <c r="R37" s="11"/>
      <c r="S37" s="11"/>
      <c r="T37" s="155"/>
      <c r="U37" s="11">
        <v>65</v>
      </c>
      <c r="V37" s="11">
        <v>12.46</v>
      </c>
      <c r="W37" s="11">
        <v>14.58</v>
      </c>
      <c r="X37" s="11">
        <v>18.12</v>
      </c>
      <c r="Y37" s="11">
        <v>24.59</v>
      </c>
    </row>
    <row r="38" spans="2:25">
      <c r="B38" s="155"/>
      <c r="C38" s="11">
        <v>70</v>
      </c>
      <c r="D38" s="11">
        <v>26.72</v>
      </c>
      <c r="E38" s="11">
        <v>30.51</v>
      </c>
      <c r="F38" s="11">
        <v>34.299999999999997</v>
      </c>
      <c r="G38" s="11">
        <v>38.07</v>
      </c>
      <c r="H38" s="155"/>
      <c r="I38" s="11">
        <v>70</v>
      </c>
      <c r="J38" s="3">
        <v>395</v>
      </c>
      <c r="K38" s="3">
        <v>462.8</v>
      </c>
      <c r="L38" s="3">
        <v>543</v>
      </c>
      <c r="M38" s="3">
        <v>648.79999999999995</v>
      </c>
      <c r="N38" s="155"/>
      <c r="O38" s="11">
        <v>70</v>
      </c>
      <c r="P38" s="11"/>
      <c r="Q38" s="11"/>
      <c r="R38" s="11"/>
      <c r="S38" s="11"/>
      <c r="T38" s="155"/>
      <c r="U38" s="11">
        <v>70</v>
      </c>
      <c r="V38" s="11">
        <v>11.71</v>
      </c>
      <c r="W38" s="11">
        <v>13.2</v>
      </c>
      <c r="X38" s="11">
        <v>15.59</v>
      </c>
      <c r="Y38" s="11">
        <v>19.46</v>
      </c>
    </row>
    <row r="39" spans="2:25">
      <c r="B39" s="155"/>
      <c r="C39" s="11">
        <v>75</v>
      </c>
      <c r="D39" s="11">
        <v>26.72</v>
      </c>
      <c r="E39" s="11">
        <v>30.51</v>
      </c>
      <c r="F39" s="11">
        <v>34.299999999999997</v>
      </c>
      <c r="G39" s="11">
        <v>38.07</v>
      </c>
      <c r="H39" s="155"/>
      <c r="I39" s="11">
        <v>75</v>
      </c>
      <c r="J39" s="3">
        <v>361</v>
      </c>
      <c r="K39" s="3">
        <v>419.1</v>
      </c>
      <c r="L39" s="3">
        <v>484.2</v>
      </c>
      <c r="M39" s="3">
        <v>561.79999999999995</v>
      </c>
      <c r="N39" s="155"/>
      <c r="O39" s="11">
        <v>75</v>
      </c>
      <c r="P39" s="11"/>
      <c r="Q39" s="11"/>
      <c r="R39" s="11"/>
      <c r="S39" s="11"/>
      <c r="T39" s="155"/>
      <c r="U39" s="11">
        <v>75</v>
      </c>
      <c r="V39" s="11">
        <v>11.21</v>
      </c>
      <c r="W39" s="11">
        <v>12.29</v>
      </c>
      <c r="X39" s="11">
        <v>13.99</v>
      </c>
      <c r="Y39" s="11">
        <v>16.63</v>
      </c>
    </row>
    <row r="40" spans="2:25">
      <c r="B40" s="155"/>
      <c r="C40" s="11">
        <v>80</v>
      </c>
      <c r="D40" s="11">
        <v>26.72</v>
      </c>
      <c r="E40" s="11">
        <v>30.51</v>
      </c>
      <c r="F40" s="11">
        <v>34.299999999999997</v>
      </c>
      <c r="G40" s="11">
        <v>38.07</v>
      </c>
      <c r="H40" s="155"/>
      <c r="I40" s="11">
        <v>80</v>
      </c>
      <c r="J40" s="3">
        <v>332.9</v>
      </c>
      <c r="K40" s="3">
        <v>384.5</v>
      </c>
      <c r="L40" s="3">
        <v>440.3</v>
      </c>
      <c r="M40" s="3">
        <v>503.1</v>
      </c>
      <c r="N40" s="155"/>
      <c r="O40" s="11">
        <v>80</v>
      </c>
      <c r="P40" s="11"/>
      <c r="Q40" s="11"/>
      <c r="R40" s="11"/>
      <c r="S40" s="11"/>
      <c r="T40" s="155"/>
      <c r="U40" s="11">
        <v>80</v>
      </c>
      <c r="V40" s="11">
        <v>10.87</v>
      </c>
      <c r="W40" s="11">
        <v>11.66</v>
      </c>
      <c r="X40" s="11">
        <v>12.91</v>
      </c>
      <c r="Y40" s="11">
        <v>14.82</v>
      </c>
    </row>
    <row r="41" spans="2:25">
      <c r="B41" s="155"/>
      <c r="C41" s="11">
        <v>85</v>
      </c>
      <c r="D41" s="11">
        <v>26.72</v>
      </c>
      <c r="E41" s="11">
        <v>30.51</v>
      </c>
      <c r="F41" s="11">
        <v>34.299999999999997</v>
      </c>
      <c r="G41" s="11">
        <v>38.07</v>
      </c>
      <c r="H41" s="155"/>
      <c r="I41" s="11">
        <v>85</v>
      </c>
      <c r="J41" s="3">
        <v>309.39999999999998</v>
      </c>
      <c r="K41" s="3">
        <v>356.1</v>
      </c>
      <c r="L41" s="3">
        <v>405.4</v>
      </c>
      <c r="M41" s="3">
        <v>459</v>
      </c>
      <c r="N41" s="155"/>
      <c r="O41" s="11">
        <v>85</v>
      </c>
      <c r="P41" s="11"/>
      <c r="Q41" s="11"/>
      <c r="R41" s="11"/>
      <c r="S41" s="11"/>
      <c r="T41" s="155"/>
      <c r="U41" s="11">
        <v>85</v>
      </c>
      <c r="V41" s="11">
        <v>10.62</v>
      </c>
      <c r="W41" s="11">
        <v>11.22</v>
      </c>
      <c r="X41" s="11">
        <v>12.15</v>
      </c>
      <c r="Y41" s="11">
        <v>13.58</v>
      </c>
    </row>
    <row r="42" spans="2:25">
      <c r="B42" s="48"/>
      <c r="C42" s="11">
        <v>90</v>
      </c>
      <c r="D42" s="11">
        <v>26.72</v>
      </c>
      <c r="E42" s="11">
        <v>30.51</v>
      </c>
      <c r="F42" s="11">
        <v>34.299999999999997</v>
      </c>
      <c r="G42" s="11">
        <v>38.07</v>
      </c>
      <c r="H42" s="48"/>
      <c r="I42" s="11">
        <v>90</v>
      </c>
      <c r="J42" s="3">
        <v>289.2</v>
      </c>
      <c r="K42" s="3">
        <v>332.1</v>
      </c>
      <c r="L42" s="3">
        <v>376.7</v>
      </c>
      <c r="M42" s="3">
        <v>424</v>
      </c>
      <c r="N42" s="48"/>
      <c r="O42" s="11">
        <v>90</v>
      </c>
      <c r="P42" s="11"/>
      <c r="Q42" s="11"/>
      <c r="R42" s="11"/>
      <c r="S42" s="11"/>
      <c r="T42" s="48"/>
      <c r="U42" s="11">
        <v>90</v>
      </c>
      <c r="V42" s="11">
        <v>10.45</v>
      </c>
      <c r="W42" s="11">
        <v>10.9</v>
      </c>
      <c r="X42" s="11">
        <v>11.61</v>
      </c>
      <c r="Y42" s="11">
        <v>12.69</v>
      </c>
    </row>
    <row r="44" spans="2:25">
      <c r="B44" s="154" t="s">
        <v>117</v>
      </c>
      <c r="C44" s="154"/>
      <c r="D44" s="11"/>
      <c r="E44" s="11"/>
      <c r="F44" s="11"/>
      <c r="G44" s="11"/>
      <c r="H44" s="154" t="s">
        <v>110</v>
      </c>
      <c r="I44" s="154"/>
      <c r="J44" s="11"/>
      <c r="K44" s="11"/>
      <c r="L44" s="11"/>
      <c r="M44" s="11"/>
      <c r="N44" s="154" t="s">
        <v>113</v>
      </c>
      <c r="O44" s="154"/>
      <c r="P44" s="11"/>
      <c r="Q44" s="11"/>
      <c r="R44" s="11"/>
      <c r="S44" s="11"/>
      <c r="T44" s="154" t="s">
        <v>114</v>
      </c>
      <c r="U44" s="154"/>
      <c r="V44" s="11"/>
      <c r="W44" s="11"/>
      <c r="X44" s="11"/>
      <c r="Y44" s="11"/>
    </row>
    <row r="45" spans="2:25">
      <c r="B45" s="154"/>
      <c r="C45" s="154"/>
      <c r="D45" s="11"/>
      <c r="E45" s="11"/>
      <c r="F45" s="11"/>
      <c r="G45" s="11"/>
      <c r="H45" s="154"/>
      <c r="I45" s="154"/>
      <c r="J45" s="11"/>
      <c r="K45" s="11"/>
      <c r="L45" s="11"/>
      <c r="M45" s="11"/>
      <c r="N45" s="154"/>
      <c r="O45" s="154"/>
      <c r="P45" s="11"/>
      <c r="Q45" s="11"/>
      <c r="R45" s="11"/>
      <c r="S45" s="11"/>
      <c r="T45" s="154"/>
      <c r="U45" s="154"/>
      <c r="V45" s="11"/>
      <c r="W45" s="11"/>
      <c r="X45" s="11"/>
      <c r="Y45" s="11"/>
    </row>
    <row r="46" spans="2:25">
      <c r="B46" s="154"/>
      <c r="C46" s="154"/>
      <c r="D46" s="156" t="s">
        <v>0</v>
      </c>
      <c r="E46" s="156"/>
      <c r="F46" s="156"/>
      <c r="G46" s="156"/>
      <c r="H46" s="154"/>
      <c r="I46" s="154"/>
      <c r="J46" s="156" t="s">
        <v>0</v>
      </c>
      <c r="K46" s="156"/>
      <c r="L46" s="156"/>
      <c r="M46" s="156"/>
      <c r="N46" s="154"/>
      <c r="O46" s="154"/>
      <c r="P46" s="156" t="s">
        <v>0</v>
      </c>
      <c r="Q46" s="156"/>
      <c r="R46" s="156"/>
      <c r="S46" s="156"/>
      <c r="T46" s="154"/>
      <c r="U46" s="154"/>
      <c r="V46" s="156" t="s">
        <v>0</v>
      </c>
      <c r="W46" s="156"/>
      <c r="X46" s="156"/>
      <c r="Y46" s="156"/>
    </row>
    <row r="47" spans="2:25">
      <c r="B47" s="11"/>
      <c r="C47" s="11">
        <v>0</v>
      </c>
      <c r="D47" s="11">
        <v>45</v>
      </c>
      <c r="E47" s="11">
        <v>50</v>
      </c>
      <c r="F47" s="11">
        <v>55</v>
      </c>
      <c r="G47" s="11">
        <v>60</v>
      </c>
      <c r="H47" s="11"/>
      <c r="I47" s="11"/>
      <c r="J47" s="11">
        <v>45</v>
      </c>
      <c r="K47" s="11">
        <v>50</v>
      </c>
      <c r="L47" s="11">
        <v>55</v>
      </c>
      <c r="M47" s="11">
        <v>60</v>
      </c>
      <c r="N47" s="11"/>
      <c r="O47" s="11"/>
      <c r="P47" s="11">
        <v>45</v>
      </c>
      <c r="Q47" s="11">
        <v>50</v>
      </c>
      <c r="R47" s="11">
        <v>55</v>
      </c>
      <c r="S47" s="11">
        <v>60</v>
      </c>
      <c r="T47" s="11"/>
      <c r="U47" s="11"/>
      <c r="V47" s="11">
        <v>45</v>
      </c>
      <c r="W47" s="11">
        <v>50</v>
      </c>
      <c r="X47" s="11">
        <v>55</v>
      </c>
      <c r="Y47" s="11">
        <v>60</v>
      </c>
    </row>
    <row r="48" spans="2:25">
      <c r="B48" s="155" t="s">
        <v>1</v>
      </c>
      <c r="C48" s="11">
        <v>55</v>
      </c>
      <c r="D48" s="11">
        <v>29.15</v>
      </c>
      <c r="E48" s="11">
        <v>33.28</v>
      </c>
      <c r="F48" s="11">
        <v>37.409999999999997</v>
      </c>
      <c r="G48" s="11">
        <v>41.53</v>
      </c>
      <c r="H48" s="155" t="s">
        <v>1</v>
      </c>
      <c r="I48" s="11">
        <v>55</v>
      </c>
      <c r="J48" s="3">
        <v>641.6</v>
      </c>
      <c r="K48" s="3">
        <v>855.1</v>
      </c>
      <c r="L48" s="3" t="s">
        <v>5</v>
      </c>
      <c r="M48" s="3" t="s">
        <v>5</v>
      </c>
      <c r="N48" s="155" t="s">
        <v>1</v>
      </c>
      <c r="O48" s="11">
        <v>55</v>
      </c>
      <c r="P48" s="11"/>
      <c r="Q48" s="11"/>
      <c r="R48" s="11"/>
      <c r="S48" s="11"/>
      <c r="T48" s="155" t="s">
        <v>1</v>
      </c>
      <c r="U48" s="11">
        <v>55</v>
      </c>
      <c r="V48" s="11">
        <v>15.86</v>
      </c>
      <c r="W48" s="11">
        <v>21.46</v>
      </c>
      <c r="X48" s="11" t="s">
        <v>5</v>
      </c>
      <c r="Y48" s="11" t="s">
        <v>5</v>
      </c>
    </row>
    <row r="49" spans="2:25">
      <c r="B49" s="155"/>
      <c r="C49" s="11">
        <v>60</v>
      </c>
      <c r="D49" s="11">
        <v>29.15</v>
      </c>
      <c r="E49" s="11">
        <v>33.28</v>
      </c>
      <c r="F49" s="11">
        <v>37.409999999999997</v>
      </c>
      <c r="G49" s="11">
        <v>41.53</v>
      </c>
      <c r="H49" s="155"/>
      <c r="I49" s="11">
        <v>60</v>
      </c>
      <c r="J49" s="3">
        <v>544.5</v>
      </c>
      <c r="K49" s="3">
        <v>669.9</v>
      </c>
      <c r="L49" s="3">
        <v>878.9</v>
      </c>
      <c r="M49" s="3" t="s">
        <v>5</v>
      </c>
      <c r="N49" s="155"/>
      <c r="O49" s="11">
        <v>60</v>
      </c>
      <c r="P49" s="11"/>
      <c r="Q49" s="11"/>
      <c r="R49" s="11"/>
      <c r="S49" s="11"/>
      <c r="T49" s="155"/>
      <c r="U49" s="11">
        <v>60</v>
      </c>
      <c r="V49" s="11">
        <v>13.88</v>
      </c>
      <c r="W49" s="11">
        <v>17.2</v>
      </c>
      <c r="X49" s="11">
        <v>23.33</v>
      </c>
      <c r="Y49" s="11" t="s">
        <v>5</v>
      </c>
    </row>
    <row r="50" spans="2:25">
      <c r="B50" s="155"/>
      <c r="C50" s="11">
        <v>65</v>
      </c>
      <c r="D50" s="11">
        <v>29.15</v>
      </c>
      <c r="E50" s="11">
        <v>33.28</v>
      </c>
      <c r="F50" s="11">
        <v>37.409999999999997</v>
      </c>
      <c r="G50" s="11">
        <v>41.53</v>
      </c>
      <c r="H50" s="155"/>
      <c r="I50" s="11">
        <v>65</v>
      </c>
      <c r="J50" s="3">
        <v>479.9</v>
      </c>
      <c r="K50" s="3">
        <v>572.4</v>
      </c>
      <c r="L50" s="3">
        <v>694.1</v>
      </c>
      <c r="M50" s="3">
        <v>898.9</v>
      </c>
      <c r="N50" s="155"/>
      <c r="O50" s="11">
        <v>65</v>
      </c>
      <c r="P50" s="11"/>
      <c r="Q50" s="11"/>
      <c r="R50" s="11"/>
      <c r="S50" s="11"/>
      <c r="T50" s="155"/>
      <c r="U50" s="11">
        <v>65</v>
      </c>
      <c r="V50" s="11">
        <v>12.67</v>
      </c>
      <c r="W50" s="11">
        <v>14.9</v>
      </c>
      <c r="X50" s="11">
        <v>18.57</v>
      </c>
      <c r="Y50" s="11">
        <v>25.2</v>
      </c>
    </row>
    <row r="51" spans="2:25">
      <c r="B51" s="155"/>
      <c r="C51" s="11">
        <v>70</v>
      </c>
      <c r="D51" s="11">
        <v>29.15</v>
      </c>
      <c r="E51" s="11">
        <v>33.28</v>
      </c>
      <c r="F51" s="11">
        <v>37.409999999999997</v>
      </c>
      <c r="G51" s="11">
        <v>41.53</v>
      </c>
      <c r="H51" s="155"/>
      <c r="I51" s="11">
        <v>70</v>
      </c>
      <c r="J51" s="3">
        <v>432.1</v>
      </c>
      <c r="K51" s="3">
        <v>507.2</v>
      </c>
      <c r="L51" s="3">
        <v>596.4</v>
      </c>
      <c r="M51" s="3">
        <v>715.1</v>
      </c>
      <c r="N51" s="155"/>
      <c r="O51" s="11">
        <v>70</v>
      </c>
      <c r="P51" s="11"/>
      <c r="Q51" s="11"/>
      <c r="R51" s="11"/>
      <c r="S51" s="11"/>
      <c r="T51" s="155"/>
      <c r="U51" s="11">
        <v>70</v>
      </c>
      <c r="V51" s="11">
        <v>11.88</v>
      </c>
      <c r="W51" s="11">
        <v>13.46</v>
      </c>
      <c r="X51" s="11">
        <v>15.96</v>
      </c>
      <c r="Y51" s="11">
        <v>19.97</v>
      </c>
    </row>
    <row r="52" spans="2:25">
      <c r="B52" s="155"/>
      <c r="C52" s="11">
        <v>75</v>
      </c>
      <c r="D52" s="11">
        <v>29.15</v>
      </c>
      <c r="E52" s="11">
        <v>33.28</v>
      </c>
      <c r="F52" s="11">
        <v>37.409999999999997</v>
      </c>
      <c r="G52" s="11">
        <v>41.53</v>
      </c>
      <c r="H52" s="155"/>
      <c r="I52" s="11">
        <v>75</v>
      </c>
      <c r="J52" s="3">
        <v>394.5</v>
      </c>
      <c r="K52" s="3">
        <v>458.7</v>
      </c>
      <c r="L52" s="3">
        <v>530.9</v>
      </c>
      <c r="M52" s="3">
        <v>617.4</v>
      </c>
      <c r="N52" s="155"/>
      <c r="O52" s="11">
        <v>75</v>
      </c>
      <c r="P52" s="11"/>
      <c r="Q52" s="11"/>
      <c r="R52" s="11"/>
      <c r="S52" s="11"/>
      <c r="T52" s="155"/>
      <c r="U52" s="11">
        <v>75</v>
      </c>
      <c r="V52" s="11">
        <v>11.35</v>
      </c>
      <c r="W52" s="11">
        <v>12.5</v>
      </c>
      <c r="X52" s="11">
        <v>14.3</v>
      </c>
      <c r="Y52" s="11">
        <v>17.05</v>
      </c>
    </row>
    <row r="53" spans="2:25">
      <c r="B53" s="155"/>
      <c r="C53" s="11">
        <v>80</v>
      </c>
      <c r="D53" s="11">
        <v>29.15</v>
      </c>
      <c r="E53" s="11">
        <v>33.28</v>
      </c>
      <c r="F53" s="11">
        <v>37.409999999999997</v>
      </c>
      <c r="G53" s="11">
        <v>41.53</v>
      </c>
      <c r="H53" s="155"/>
      <c r="I53" s="11">
        <v>80</v>
      </c>
      <c r="J53" s="3">
        <v>363.7</v>
      </c>
      <c r="K53" s="3">
        <v>420.5</v>
      </c>
      <c r="L53" s="3">
        <v>482.2</v>
      </c>
      <c r="M53" s="3">
        <v>551.79999999999995</v>
      </c>
      <c r="N53" s="155"/>
      <c r="O53" s="11">
        <v>80</v>
      </c>
      <c r="P53" s="11"/>
      <c r="Q53" s="11"/>
      <c r="R53" s="11"/>
      <c r="S53" s="11"/>
      <c r="T53" s="155"/>
      <c r="U53" s="11">
        <v>80</v>
      </c>
      <c r="V53" s="11">
        <v>10.97</v>
      </c>
      <c r="W53" s="11">
        <v>11.83</v>
      </c>
      <c r="X53" s="11">
        <v>13.17</v>
      </c>
      <c r="Y53" s="11">
        <v>15.18</v>
      </c>
    </row>
    <row r="54" spans="2:25">
      <c r="B54" s="155"/>
      <c r="C54" s="11">
        <v>85</v>
      </c>
      <c r="D54" s="11">
        <v>29.15</v>
      </c>
      <c r="E54" s="11">
        <v>33.28</v>
      </c>
      <c r="F54" s="11">
        <v>37.409999999999997</v>
      </c>
      <c r="G54" s="11">
        <v>41.53</v>
      </c>
      <c r="H54" s="155"/>
      <c r="I54" s="11">
        <v>85</v>
      </c>
      <c r="J54" s="3">
        <v>337.9</v>
      </c>
      <c r="K54" s="3">
        <v>389.2</v>
      </c>
      <c r="L54" s="3">
        <v>443.5</v>
      </c>
      <c r="M54" s="3">
        <v>502.8</v>
      </c>
      <c r="N54" s="155"/>
      <c r="O54" s="11">
        <v>85</v>
      </c>
      <c r="P54" s="11"/>
      <c r="Q54" s="11"/>
      <c r="R54" s="11"/>
      <c r="S54" s="11"/>
      <c r="T54" s="155"/>
      <c r="U54" s="11">
        <v>85</v>
      </c>
      <c r="V54" s="11">
        <v>10.71</v>
      </c>
      <c r="W54" s="11">
        <v>11.35</v>
      </c>
      <c r="X54" s="11">
        <v>12.36</v>
      </c>
      <c r="Y54" s="11">
        <v>13.87</v>
      </c>
    </row>
    <row r="55" spans="2:25">
      <c r="B55" s="48"/>
      <c r="C55" s="11">
        <v>90</v>
      </c>
      <c r="D55" s="11">
        <v>29.15</v>
      </c>
      <c r="E55" s="11">
        <v>33.28</v>
      </c>
      <c r="F55" s="11">
        <v>37.409999999999997</v>
      </c>
      <c r="G55" s="11">
        <v>41.53</v>
      </c>
      <c r="H55" s="48"/>
      <c r="I55" s="11">
        <v>90</v>
      </c>
      <c r="J55" s="3">
        <v>315.8</v>
      </c>
      <c r="K55" s="3">
        <v>362.8</v>
      </c>
      <c r="L55" s="3">
        <v>411.9</v>
      </c>
      <c r="M55" s="3">
        <v>464</v>
      </c>
      <c r="N55" s="48"/>
      <c r="O55" s="11">
        <v>90</v>
      </c>
      <c r="P55" s="11"/>
      <c r="Q55" s="11"/>
      <c r="R55" s="11"/>
      <c r="S55" s="11"/>
      <c r="T55" s="48"/>
      <c r="U55" s="11">
        <v>90</v>
      </c>
      <c r="V55" s="11">
        <v>10.53</v>
      </c>
      <c r="W55" s="11">
        <v>11.02</v>
      </c>
      <c r="X55" s="11">
        <v>11.79</v>
      </c>
      <c r="Y55" s="11">
        <v>12.94</v>
      </c>
    </row>
    <row r="57" spans="2:25">
      <c r="B57" s="154" t="s">
        <v>2</v>
      </c>
      <c r="C57" s="154"/>
      <c r="H57" s="154" t="s">
        <v>6</v>
      </c>
      <c r="I57" s="154"/>
      <c r="N57" s="154" t="s">
        <v>10</v>
      </c>
      <c r="O57" s="154"/>
      <c r="T57" s="154" t="s">
        <v>16</v>
      </c>
      <c r="U57" s="154"/>
      <c r="V57" s="4"/>
      <c r="W57" s="4"/>
      <c r="X57" s="4"/>
      <c r="Y57" s="4"/>
    </row>
    <row r="58" spans="2:25">
      <c r="B58" s="154"/>
      <c r="C58" s="154"/>
      <c r="H58" s="154"/>
      <c r="I58" s="154"/>
      <c r="N58" s="154"/>
      <c r="O58" s="154"/>
      <c r="T58" s="154"/>
      <c r="U58" s="154"/>
      <c r="V58" s="4"/>
      <c r="W58" s="4"/>
      <c r="X58" s="4"/>
      <c r="Y58" s="4"/>
    </row>
    <row r="59" spans="2:25">
      <c r="B59" s="154"/>
      <c r="C59" s="154"/>
      <c r="D59" s="156" t="s">
        <v>0</v>
      </c>
      <c r="E59" s="156"/>
      <c r="F59" s="156"/>
      <c r="G59" s="156"/>
      <c r="H59" s="154"/>
      <c r="I59" s="154"/>
      <c r="J59" s="156" t="s">
        <v>0</v>
      </c>
      <c r="K59" s="156"/>
      <c r="L59" s="156"/>
      <c r="M59" s="156"/>
      <c r="N59" s="154"/>
      <c r="O59" s="154"/>
      <c r="P59" s="156" t="s">
        <v>0</v>
      </c>
      <c r="Q59" s="156"/>
      <c r="R59" s="156"/>
      <c r="S59" s="156"/>
      <c r="T59" s="154"/>
      <c r="U59" s="154"/>
      <c r="V59" s="156" t="s">
        <v>0</v>
      </c>
      <c r="W59" s="156"/>
      <c r="X59" s="156"/>
      <c r="Y59" s="156"/>
    </row>
    <row r="60" spans="2:25">
      <c r="C60">
        <v>0</v>
      </c>
      <c r="D60">
        <v>45</v>
      </c>
      <c r="E60">
        <v>50</v>
      </c>
      <c r="F60">
        <v>55</v>
      </c>
      <c r="G60">
        <v>60</v>
      </c>
      <c r="J60">
        <v>45</v>
      </c>
      <c r="K60">
        <v>50</v>
      </c>
      <c r="L60">
        <v>55</v>
      </c>
      <c r="M60">
        <v>60</v>
      </c>
      <c r="P60">
        <v>45</v>
      </c>
      <c r="Q60">
        <v>50</v>
      </c>
      <c r="R60">
        <v>55</v>
      </c>
      <c r="S60">
        <v>60</v>
      </c>
      <c r="T60" s="4"/>
      <c r="U60" s="4"/>
      <c r="V60" s="4">
        <v>45</v>
      </c>
      <c r="W60" s="4">
        <v>50</v>
      </c>
      <c r="X60" s="4">
        <v>55</v>
      </c>
      <c r="Y60" s="4">
        <v>60</v>
      </c>
    </row>
    <row r="61" spans="2:25">
      <c r="B61" s="155" t="s">
        <v>1</v>
      </c>
      <c r="C61">
        <v>55</v>
      </c>
      <c r="D61">
        <v>36.43</v>
      </c>
      <c r="E61">
        <v>41.61</v>
      </c>
      <c r="F61" t="s">
        <v>5</v>
      </c>
      <c r="G61" t="s">
        <v>5</v>
      </c>
      <c r="H61" s="155" t="s">
        <v>1</v>
      </c>
      <c r="I61">
        <v>55</v>
      </c>
      <c r="J61">
        <v>692</v>
      </c>
      <c r="K61">
        <v>1113</v>
      </c>
      <c r="L61" t="s">
        <v>5</v>
      </c>
      <c r="M61" t="s">
        <v>5</v>
      </c>
      <c r="N61" s="155" t="s">
        <v>1</v>
      </c>
      <c r="O61">
        <v>55</v>
      </c>
      <c r="T61" s="155" t="s">
        <v>1</v>
      </c>
      <c r="U61" s="4">
        <v>55</v>
      </c>
      <c r="V61" s="4">
        <v>16.78</v>
      </c>
      <c r="W61" s="4">
        <v>22.78</v>
      </c>
      <c r="X61" s="4" t="s">
        <v>5</v>
      </c>
      <c r="Y61" s="4" t="s">
        <v>5</v>
      </c>
    </row>
    <row r="62" spans="2:25">
      <c r="B62" s="155"/>
      <c r="C62">
        <v>60</v>
      </c>
      <c r="D62">
        <v>36.43</v>
      </c>
      <c r="E62">
        <v>41.61</v>
      </c>
      <c r="F62">
        <v>46.77</v>
      </c>
      <c r="G62" t="s">
        <v>5</v>
      </c>
      <c r="H62" s="155"/>
      <c r="I62">
        <v>60</v>
      </c>
      <c r="J62">
        <v>692</v>
      </c>
      <c r="K62">
        <v>859</v>
      </c>
      <c r="L62">
        <v>1145</v>
      </c>
      <c r="M62" t="s">
        <v>5</v>
      </c>
      <c r="N62" s="155"/>
      <c r="O62">
        <v>60</v>
      </c>
      <c r="T62" s="155"/>
      <c r="U62" s="4">
        <v>60</v>
      </c>
      <c r="V62" s="4">
        <v>14.64</v>
      </c>
      <c r="W62" s="4">
        <v>18.28</v>
      </c>
      <c r="X62" s="4">
        <v>24.83</v>
      </c>
      <c r="Y62" s="4" t="s">
        <v>5</v>
      </c>
    </row>
    <row r="63" spans="2:25">
      <c r="B63" s="155"/>
      <c r="C63">
        <v>65</v>
      </c>
      <c r="D63">
        <v>36.43</v>
      </c>
      <c r="E63">
        <v>41.61</v>
      </c>
      <c r="F63">
        <v>46.77</v>
      </c>
      <c r="G63">
        <v>51.92</v>
      </c>
      <c r="H63" s="155"/>
      <c r="I63">
        <v>65</v>
      </c>
      <c r="J63">
        <v>607</v>
      </c>
      <c r="K63">
        <v>729</v>
      </c>
      <c r="L63">
        <v>892</v>
      </c>
      <c r="M63">
        <v>1173</v>
      </c>
      <c r="N63" s="155"/>
      <c r="O63">
        <v>65</v>
      </c>
      <c r="T63" s="155"/>
      <c r="U63" s="4">
        <v>65</v>
      </c>
      <c r="V63" s="4">
        <v>13.29</v>
      </c>
      <c r="W63" s="4">
        <v>15.8</v>
      </c>
      <c r="X63" s="4">
        <v>19.82</v>
      </c>
      <c r="Y63" s="4">
        <v>26.87</v>
      </c>
    </row>
    <row r="64" spans="2:25">
      <c r="B64" s="155"/>
      <c r="C64">
        <v>70</v>
      </c>
      <c r="D64">
        <v>36.43</v>
      </c>
      <c r="E64">
        <v>41.61</v>
      </c>
      <c r="F64">
        <v>46.77</v>
      </c>
      <c r="G64">
        <v>51.92</v>
      </c>
      <c r="H64" s="155"/>
      <c r="I64">
        <v>70</v>
      </c>
      <c r="J64">
        <v>545</v>
      </c>
      <c r="K64">
        <v>643</v>
      </c>
      <c r="L64">
        <v>760</v>
      </c>
      <c r="M64">
        <v>920</v>
      </c>
      <c r="N64" s="155"/>
      <c r="O64">
        <v>70</v>
      </c>
      <c r="T64" s="155"/>
      <c r="U64" s="4">
        <v>70</v>
      </c>
      <c r="V64" s="4">
        <v>12.39</v>
      </c>
      <c r="W64" s="4">
        <v>14.21</v>
      </c>
      <c r="X64" s="4">
        <v>17</v>
      </c>
      <c r="Y64" s="4">
        <v>21.37</v>
      </c>
    </row>
    <row r="65" spans="2:25">
      <c r="B65" s="155"/>
      <c r="C65">
        <v>75</v>
      </c>
      <c r="D65">
        <v>36.43</v>
      </c>
      <c r="E65">
        <v>41.61</v>
      </c>
      <c r="F65">
        <v>46.77</v>
      </c>
      <c r="G65">
        <v>51.92</v>
      </c>
      <c r="H65" s="155"/>
      <c r="I65">
        <v>75</v>
      </c>
      <c r="J65">
        <v>497</v>
      </c>
      <c r="K65">
        <v>580</v>
      </c>
      <c r="L65">
        <v>674</v>
      </c>
      <c r="M65">
        <v>788</v>
      </c>
      <c r="N65" s="155"/>
      <c r="O65">
        <v>75</v>
      </c>
      <c r="T65" s="155"/>
      <c r="U65" s="4">
        <v>75</v>
      </c>
      <c r="V65" s="4">
        <v>11.75</v>
      </c>
      <c r="W65" s="4">
        <v>13.12</v>
      </c>
      <c r="X65" s="4">
        <v>15.18</v>
      </c>
      <c r="Y65" s="4">
        <v>18.239999999999998</v>
      </c>
    </row>
    <row r="66" spans="2:25">
      <c r="B66" s="155"/>
      <c r="C66">
        <v>80</v>
      </c>
      <c r="D66">
        <v>36.43</v>
      </c>
      <c r="E66">
        <v>41.61</v>
      </c>
      <c r="F66">
        <v>46.77</v>
      </c>
      <c r="G66">
        <v>51.92</v>
      </c>
      <c r="H66" s="155"/>
      <c r="I66">
        <v>80</v>
      </c>
      <c r="J66">
        <v>457</v>
      </c>
      <c r="K66">
        <v>530</v>
      </c>
      <c r="L66">
        <v>610</v>
      </c>
      <c r="M66">
        <v>701</v>
      </c>
      <c r="N66" s="155"/>
      <c r="O66">
        <v>80</v>
      </c>
      <c r="T66" s="155"/>
      <c r="U66" s="4">
        <v>80</v>
      </c>
      <c r="V66" s="4">
        <v>11.31</v>
      </c>
      <c r="W66" s="4">
        <v>12.35</v>
      </c>
      <c r="X66" s="4">
        <v>13.91</v>
      </c>
      <c r="Y66" s="4">
        <v>16.190000000000001</v>
      </c>
    </row>
    <row r="67" spans="2:25">
      <c r="B67" s="155"/>
      <c r="C67">
        <v>85</v>
      </c>
      <c r="D67">
        <v>36.43</v>
      </c>
      <c r="E67">
        <v>41.61</v>
      </c>
      <c r="F67">
        <v>46.77</v>
      </c>
      <c r="G67">
        <v>51.92</v>
      </c>
      <c r="H67" s="155"/>
      <c r="I67">
        <v>85</v>
      </c>
      <c r="J67">
        <v>424</v>
      </c>
      <c r="K67">
        <v>490</v>
      </c>
      <c r="L67">
        <v>560</v>
      </c>
      <c r="M67">
        <v>637</v>
      </c>
      <c r="N67" s="155"/>
      <c r="O67">
        <v>85</v>
      </c>
      <c r="T67" s="155"/>
      <c r="U67" s="4">
        <v>85</v>
      </c>
      <c r="V67" s="4">
        <v>10.98</v>
      </c>
      <c r="W67" s="4">
        <v>11.79</v>
      </c>
      <c r="X67" s="4">
        <v>12.99</v>
      </c>
      <c r="Y67" s="4">
        <v>14.74</v>
      </c>
    </row>
    <row r="68" spans="2:25">
      <c r="B68" s="1"/>
      <c r="C68">
        <v>90</v>
      </c>
      <c r="D68">
        <v>36.43</v>
      </c>
      <c r="E68">
        <v>41.61</v>
      </c>
      <c r="F68">
        <v>46.77</v>
      </c>
      <c r="G68">
        <v>51.92</v>
      </c>
      <c r="H68" s="1"/>
      <c r="I68">
        <v>90</v>
      </c>
      <c r="J68">
        <v>396</v>
      </c>
      <c r="K68">
        <v>456</v>
      </c>
      <c r="L68">
        <v>519</v>
      </c>
      <c r="M68">
        <v>586</v>
      </c>
      <c r="N68" s="1"/>
      <c r="O68">
        <v>90</v>
      </c>
      <c r="T68" s="2"/>
      <c r="U68" s="4">
        <v>90</v>
      </c>
      <c r="V68" s="4">
        <v>10.74</v>
      </c>
      <c r="W68" s="4">
        <v>11.37</v>
      </c>
      <c r="X68" s="4">
        <v>12.31</v>
      </c>
      <c r="Y68" s="4">
        <v>13.68</v>
      </c>
    </row>
    <row r="69" spans="2:25">
      <c r="T69" s="4"/>
      <c r="U69" s="4"/>
      <c r="V69" s="4"/>
      <c r="W69" s="4"/>
      <c r="X69" s="4"/>
      <c r="Y69" s="4"/>
    </row>
    <row r="70" spans="2:25">
      <c r="B70" s="154" t="s">
        <v>3</v>
      </c>
      <c r="C70" s="154"/>
      <c r="H70" s="154" t="s">
        <v>7</v>
      </c>
      <c r="I70" s="154"/>
      <c r="N70" s="154" t="s">
        <v>7</v>
      </c>
      <c r="O70" s="154"/>
      <c r="T70" s="154" t="s">
        <v>15</v>
      </c>
      <c r="U70" s="154"/>
      <c r="V70" s="4"/>
      <c r="W70" s="4"/>
      <c r="X70" s="4"/>
      <c r="Y70" s="4"/>
    </row>
    <row r="71" spans="2:25">
      <c r="B71" s="154"/>
      <c r="C71" s="154"/>
      <c r="H71" s="154"/>
      <c r="I71" s="154"/>
      <c r="N71" s="154"/>
      <c r="O71" s="154"/>
      <c r="T71" s="154"/>
      <c r="U71" s="154"/>
      <c r="V71" s="4"/>
      <c r="W71" s="4"/>
      <c r="X71" s="4"/>
      <c r="Y71" s="4"/>
    </row>
    <row r="72" spans="2:25">
      <c r="B72" s="154"/>
      <c r="C72" s="154"/>
      <c r="D72" s="156" t="s">
        <v>0</v>
      </c>
      <c r="E72" s="156"/>
      <c r="F72" s="156"/>
      <c r="G72" s="156"/>
      <c r="H72" s="154"/>
      <c r="I72" s="154"/>
      <c r="J72" s="156" t="s">
        <v>0</v>
      </c>
      <c r="K72" s="156"/>
      <c r="L72" s="156"/>
      <c r="M72" s="156"/>
      <c r="N72" s="154"/>
      <c r="O72" s="154"/>
      <c r="P72" s="156" t="s">
        <v>0</v>
      </c>
      <c r="Q72" s="156"/>
      <c r="R72" s="156"/>
      <c r="S72" s="156"/>
      <c r="T72" s="154"/>
      <c r="U72" s="154"/>
      <c r="V72" s="156" t="s">
        <v>0</v>
      </c>
      <c r="W72" s="156"/>
      <c r="X72" s="156"/>
      <c r="Y72" s="156"/>
    </row>
    <row r="73" spans="2:25">
      <c r="D73">
        <v>45</v>
      </c>
      <c r="E73">
        <v>50</v>
      </c>
      <c r="F73">
        <v>55</v>
      </c>
      <c r="G73">
        <v>60</v>
      </c>
      <c r="J73">
        <v>45</v>
      </c>
      <c r="K73">
        <v>50</v>
      </c>
      <c r="L73">
        <v>55</v>
      </c>
      <c r="M73">
        <v>60</v>
      </c>
      <c r="P73">
        <v>45</v>
      </c>
      <c r="Q73">
        <v>50</v>
      </c>
      <c r="R73">
        <v>55</v>
      </c>
      <c r="S73">
        <v>60</v>
      </c>
      <c r="T73" s="4"/>
      <c r="U73" s="4"/>
      <c r="V73" s="4">
        <v>45</v>
      </c>
      <c r="W73" s="4">
        <v>50</v>
      </c>
      <c r="X73" s="4">
        <v>55</v>
      </c>
      <c r="Y73" s="4">
        <v>60</v>
      </c>
    </row>
    <row r="74" spans="2:25">
      <c r="B74" s="155" t="s">
        <v>1</v>
      </c>
      <c r="C74">
        <v>55</v>
      </c>
      <c r="D74">
        <v>43.72</v>
      </c>
      <c r="E74">
        <v>49.93</v>
      </c>
      <c r="F74" t="s">
        <v>5</v>
      </c>
      <c r="G74" t="s">
        <v>5</v>
      </c>
      <c r="H74" s="155" t="s">
        <v>1</v>
      </c>
      <c r="I74">
        <v>55</v>
      </c>
      <c r="J74">
        <v>1008</v>
      </c>
      <c r="K74">
        <v>1385</v>
      </c>
      <c r="L74" t="s">
        <v>5</v>
      </c>
      <c r="M74" t="s">
        <v>5</v>
      </c>
      <c r="N74" s="155" t="s">
        <v>1</v>
      </c>
      <c r="O74">
        <v>55</v>
      </c>
      <c r="T74" s="155" t="s">
        <v>1</v>
      </c>
      <c r="U74" s="4">
        <v>55</v>
      </c>
      <c r="V74" s="4">
        <v>17.600000000000001</v>
      </c>
      <c r="W74" s="4">
        <v>23.95</v>
      </c>
      <c r="X74" s="4" t="s">
        <v>5</v>
      </c>
      <c r="Y74" s="4" t="s">
        <v>5</v>
      </c>
    </row>
    <row r="75" spans="2:25">
      <c r="B75" s="155"/>
      <c r="C75">
        <v>60</v>
      </c>
      <c r="D75">
        <v>43.72</v>
      </c>
      <c r="E75">
        <v>49.93</v>
      </c>
      <c r="F75">
        <v>56.12</v>
      </c>
      <c r="G75" t="s">
        <v>5</v>
      </c>
      <c r="H75" s="155"/>
      <c r="I75">
        <v>60</v>
      </c>
      <c r="J75">
        <v>844</v>
      </c>
      <c r="K75">
        <v>1056</v>
      </c>
      <c r="L75">
        <v>1428</v>
      </c>
      <c r="M75" t="s">
        <v>5</v>
      </c>
      <c r="N75" s="155"/>
      <c r="O75">
        <v>60</v>
      </c>
      <c r="T75" s="155"/>
      <c r="U75" s="4">
        <v>60</v>
      </c>
      <c r="V75" s="4">
        <v>15.33</v>
      </c>
      <c r="W75" s="4">
        <v>19.27</v>
      </c>
      <c r="X75" s="4">
        <v>26.14</v>
      </c>
      <c r="Y75" s="4" t="s">
        <v>5</v>
      </c>
    </row>
    <row r="76" spans="2:25">
      <c r="B76" s="155"/>
      <c r="C76">
        <v>65</v>
      </c>
      <c r="D76">
        <v>43.72</v>
      </c>
      <c r="E76">
        <v>49.93</v>
      </c>
      <c r="F76">
        <v>56.12</v>
      </c>
      <c r="G76">
        <v>62.3</v>
      </c>
      <c r="H76" s="155"/>
      <c r="I76">
        <v>65</v>
      </c>
      <c r="J76">
        <v>737</v>
      </c>
      <c r="K76">
        <v>890</v>
      </c>
      <c r="L76">
        <v>1097</v>
      </c>
      <c r="M76">
        <v>1464</v>
      </c>
      <c r="N76" s="155"/>
      <c r="O76">
        <v>65</v>
      </c>
      <c r="T76" s="155"/>
      <c r="U76" s="4">
        <v>65</v>
      </c>
      <c r="V76" s="4">
        <v>13.87</v>
      </c>
      <c r="W76" s="4">
        <v>16.63</v>
      </c>
      <c r="X76" s="4">
        <v>20.93</v>
      </c>
      <c r="Y76" s="4">
        <v>28.34</v>
      </c>
    </row>
    <row r="77" spans="2:25">
      <c r="B77" s="155"/>
      <c r="C77">
        <v>70</v>
      </c>
      <c r="D77">
        <v>43.72</v>
      </c>
      <c r="E77">
        <v>49.93</v>
      </c>
      <c r="F77">
        <v>56.12</v>
      </c>
      <c r="G77">
        <v>62.3</v>
      </c>
      <c r="H77" s="155"/>
      <c r="I77">
        <v>70</v>
      </c>
      <c r="J77">
        <v>660</v>
      </c>
      <c r="K77">
        <v>781</v>
      </c>
      <c r="L77">
        <v>929</v>
      </c>
      <c r="M77">
        <v>1133</v>
      </c>
      <c r="N77" s="155"/>
      <c r="O77">
        <v>70</v>
      </c>
      <c r="T77" s="155"/>
      <c r="U77" s="4">
        <v>70</v>
      </c>
      <c r="V77" s="4">
        <v>12.87</v>
      </c>
      <c r="W77" s="4">
        <v>14.91</v>
      </c>
      <c r="X77" s="4">
        <v>17.96</v>
      </c>
      <c r="Y77" s="4">
        <v>22.63</v>
      </c>
    </row>
    <row r="78" spans="2:25">
      <c r="B78" s="155"/>
      <c r="C78">
        <v>75</v>
      </c>
      <c r="D78">
        <v>43.72</v>
      </c>
      <c r="E78">
        <v>49.93</v>
      </c>
      <c r="F78">
        <v>56.12</v>
      </c>
      <c r="G78">
        <v>62.3</v>
      </c>
      <c r="H78" s="155"/>
      <c r="I78">
        <v>75</v>
      </c>
      <c r="J78">
        <v>600</v>
      </c>
      <c r="K78">
        <v>702</v>
      </c>
      <c r="L78">
        <v>820</v>
      </c>
      <c r="M78">
        <v>964</v>
      </c>
      <c r="N78" s="155"/>
      <c r="O78">
        <v>75</v>
      </c>
      <c r="T78" s="155"/>
      <c r="U78" s="4">
        <v>75</v>
      </c>
      <c r="V78" s="4">
        <v>12.16</v>
      </c>
      <c r="W78" s="4">
        <v>13.71</v>
      </c>
      <c r="X78" s="4">
        <v>16</v>
      </c>
      <c r="Y78" s="4">
        <v>19.329999999999998</v>
      </c>
    </row>
    <row r="79" spans="2:25">
      <c r="B79" s="155"/>
      <c r="C79">
        <v>80</v>
      </c>
      <c r="D79">
        <v>43.72</v>
      </c>
      <c r="E79">
        <v>49.93</v>
      </c>
      <c r="F79">
        <v>56.12</v>
      </c>
      <c r="G79">
        <v>62.3</v>
      </c>
      <c r="H79" s="155"/>
      <c r="I79">
        <v>80</v>
      </c>
      <c r="J79">
        <v>551</v>
      </c>
      <c r="K79">
        <v>641</v>
      </c>
      <c r="L79">
        <v>740</v>
      </c>
      <c r="M79">
        <v>854</v>
      </c>
      <c r="N79" s="155"/>
      <c r="O79">
        <v>80</v>
      </c>
      <c r="T79" s="155"/>
      <c r="U79" s="4">
        <v>80</v>
      </c>
      <c r="V79" s="4">
        <v>11.64</v>
      </c>
      <c r="W79" s="4">
        <v>12.85</v>
      </c>
      <c r="X79" s="4">
        <v>14.61</v>
      </c>
      <c r="Y79" s="4">
        <v>17.14</v>
      </c>
    </row>
    <row r="80" spans="2:25">
      <c r="B80" s="155"/>
      <c r="C80">
        <v>85</v>
      </c>
      <c r="D80">
        <v>43.72</v>
      </c>
      <c r="E80">
        <v>49.93</v>
      </c>
      <c r="F80">
        <v>56.12</v>
      </c>
      <c r="G80">
        <v>62.3</v>
      </c>
      <c r="H80" s="155"/>
      <c r="I80">
        <v>85</v>
      </c>
      <c r="J80">
        <v>511</v>
      </c>
      <c r="K80">
        <v>591</v>
      </c>
      <c r="L80">
        <v>677</v>
      </c>
      <c r="M80">
        <v>773</v>
      </c>
      <c r="N80" s="155"/>
      <c r="O80">
        <v>85</v>
      </c>
      <c r="T80" s="155"/>
      <c r="U80" s="4">
        <v>85</v>
      </c>
      <c r="V80" s="4">
        <v>11.25</v>
      </c>
      <c r="W80" s="4">
        <v>12.21</v>
      </c>
      <c r="X80" s="4">
        <v>13.59</v>
      </c>
      <c r="Y80" s="4">
        <v>15.56</v>
      </c>
    </row>
    <row r="81" spans="2:25">
      <c r="B81" s="1"/>
      <c r="C81">
        <v>90</v>
      </c>
      <c r="D81">
        <v>43.72</v>
      </c>
      <c r="E81">
        <v>49.93</v>
      </c>
      <c r="F81">
        <v>56.12</v>
      </c>
      <c r="G81">
        <v>62.3</v>
      </c>
      <c r="H81" s="1"/>
      <c r="I81">
        <v>90</v>
      </c>
      <c r="J81">
        <v>477</v>
      </c>
      <c r="K81">
        <v>550</v>
      </c>
      <c r="L81">
        <v>626</v>
      </c>
      <c r="M81">
        <v>710</v>
      </c>
      <c r="N81" s="1"/>
      <c r="O81">
        <v>90</v>
      </c>
      <c r="T81" s="2"/>
      <c r="U81" s="4">
        <v>90</v>
      </c>
      <c r="V81" s="4">
        <v>10.97</v>
      </c>
      <c r="W81" s="4">
        <v>11.72</v>
      </c>
      <c r="X81" s="4">
        <v>12.82</v>
      </c>
      <c r="Y81" s="4">
        <v>14.38</v>
      </c>
    </row>
    <row r="82" spans="2:25">
      <c r="T82" s="4"/>
      <c r="U82" s="4"/>
      <c r="V82" s="4"/>
      <c r="W82" s="4"/>
      <c r="X82" s="4"/>
      <c r="Y82" s="4"/>
    </row>
    <row r="83" spans="2:25">
      <c r="B83" s="154" t="s">
        <v>4</v>
      </c>
      <c r="C83" s="154"/>
      <c r="H83" s="154" t="s">
        <v>8</v>
      </c>
      <c r="I83" s="154"/>
      <c r="N83" s="154" t="s">
        <v>8</v>
      </c>
      <c r="O83" s="154"/>
      <c r="T83" s="154" t="s">
        <v>14</v>
      </c>
      <c r="U83" s="154"/>
      <c r="V83" s="4"/>
      <c r="W83" s="4"/>
      <c r="X83" s="4"/>
      <c r="Y83" s="4"/>
    </row>
    <row r="84" spans="2:25">
      <c r="B84" s="154"/>
      <c r="C84" s="154"/>
      <c r="H84" s="154"/>
      <c r="I84" s="154"/>
      <c r="N84" s="154"/>
      <c r="O84" s="154"/>
      <c r="T84" s="154"/>
      <c r="U84" s="154"/>
      <c r="V84" s="4"/>
      <c r="W84" s="4"/>
      <c r="X84" s="4"/>
      <c r="Y84" s="4"/>
    </row>
    <row r="85" spans="2:25">
      <c r="B85" s="154"/>
      <c r="C85" s="154"/>
      <c r="H85" s="154"/>
      <c r="I85" s="154"/>
      <c r="N85" s="154"/>
      <c r="O85" s="154"/>
      <c r="T85" s="154"/>
      <c r="U85" s="154"/>
      <c r="V85" s="4"/>
      <c r="W85" s="4"/>
      <c r="X85" s="4"/>
      <c r="Y85" s="4"/>
    </row>
    <row r="86" spans="2:25">
      <c r="D86" s="156" t="s">
        <v>0</v>
      </c>
      <c r="E86" s="156"/>
      <c r="F86" s="156"/>
      <c r="G86" s="156"/>
      <c r="J86" s="156" t="s">
        <v>0</v>
      </c>
      <c r="K86" s="156"/>
      <c r="L86" s="156"/>
      <c r="M86" s="156"/>
      <c r="P86" s="156" t="s">
        <v>0</v>
      </c>
      <c r="Q86" s="156"/>
      <c r="R86" s="156"/>
      <c r="S86" s="156"/>
      <c r="T86" s="4"/>
      <c r="U86" s="4"/>
      <c r="V86" s="156" t="s">
        <v>0</v>
      </c>
      <c r="W86" s="156"/>
      <c r="X86" s="156"/>
      <c r="Y86" s="156"/>
    </row>
    <row r="87" spans="2:25">
      <c r="B87" s="155" t="s">
        <v>1</v>
      </c>
      <c r="D87">
        <v>45</v>
      </c>
      <c r="E87">
        <v>50</v>
      </c>
      <c r="F87">
        <v>55</v>
      </c>
      <c r="G87">
        <v>60</v>
      </c>
      <c r="H87" s="155" t="s">
        <v>1</v>
      </c>
      <c r="J87">
        <v>45</v>
      </c>
      <c r="K87">
        <v>50</v>
      </c>
      <c r="L87">
        <v>55</v>
      </c>
      <c r="M87">
        <v>60</v>
      </c>
      <c r="N87" s="155" t="s">
        <v>1</v>
      </c>
      <c r="P87">
        <v>45</v>
      </c>
      <c r="Q87">
        <v>50</v>
      </c>
      <c r="R87">
        <v>55</v>
      </c>
      <c r="S87">
        <v>60</v>
      </c>
      <c r="T87" s="155" t="s">
        <v>1</v>
      </c>
      <c r="U87" s="4"/>
      <c r="V87" s="4">
        <v>45</v>
      </c>
      <c r="W87" s="4">
        <v>50</v>
      </c>
      <c r="X87" s="4">
        <v>55</v>
      </c>
      <c r="Y87" s="4">
        <v>60</v>
      </c>
    </row>
    <row r="88" spans="2:25">
      <c r="B88" s="155"/>
      <c r="C88">
        <v>55</v>
      </c>
      <c r="D88">
        <v>53.44</v>
      </c>
      <c r="E88">
        <v>61.02</v>
      </c>
      <c r="F88" t="s">
        <v>9</v>
      </c>
      <c r="G88" t="s">
        <v>9</v>
      </c>
      <c r="H88" s="155"/>
      <c r="I88">
        <v>55</v>
      </c>
      <c r="J88">
        <v>1266</v>
      </c>
      <c r="K88">
        <v>1772</v>
      </c>
      <c r="L88" t="s">
        <v>9</v>
      </c>
      <c r="M88" t="s">
        <v>9</v>
      </c>
      <c r="N88" s="155"/>
      <c r="O88">
        <v>55</v>
      </c>
      <c r="T88" s="155"/>
      <c r="U88" s="4">
        <v>55</v>
      </c>
      <c r="V88" s="4">
        <v>18.64</v>
      </c>
      <c r="W88" s="4">
        <v>25.34</v>
      </c>
      <c r="X88" s="4" t="s">
        <v>5</v>
      </c>
      <c r="Y88" s="4" t="s">
        <v>5</v>
      </c>
    </row>
    <row r="89" spans="2:25">
      <c r="B89" s="155"/>
      <c r="C89">
        <v>60</v>
      </c>
      <c r="D89">
        <v>53.44</v>
      </c>
      <c r="E89">
        <v>61.02</v>
      </c>
      <c r="F89">
        <v>68.59</v>
      </c>
      <c r="G89" t="s">
        <v>9</v>
      </c>
      <c r="H89" s="155"/>
      <c r="I89">
        <v>60</v>
      </c>
      <c r="J89">
        <v>1051</v>
      </c>
      <c r="K89">
        <v>1329</v>
      </c>
      <c r="L89">
        <v>1830</v>
      </c>
      <c r="M89" t="s">
        <v>9</v>
      </c>
      <c r="N89" s="155"/>
      <c r="O89">
        <v>60</v>
      </c>
      <c r="T89" s="155"/>
      <c r="U89" s="4">
        <v>60</v>
      </c>
      <c r="V89" s="4">
        <v>16.2</v>
      </c>
      <c r="W89" s="4">
        <v>20.45</v>
      </c>
      <c r="X89" s="4">
        <v>27.71</v>
      </c>
      <c r="Y89" s="4" t="s">
        <v>5</v>
      </c>
    </row>
    <row r="90" spans="2:25">
      <c r="B90" s="155"/>
      <c r="C90">
        <v>65</v>
      </c>
      <c r="D90">
        <v>53.44</v>
      </c>
      <c r="E90">
        <v>61.02</v>
      </c>
      <c r="F90">
        <v>68.59</v>
      </c>
      <c r="G90">
        <v>76.150000000000006</v>
      </c>
      <c r="H90" s="155"/>
      <c r="I90">
        <v>65</v>
      </c>
      <c r="J90">
        <v>913</v>
      </c>
      <c r="K90">
        <v>1110</v>
      </c>
      <c r="L90">
        <v>1383</v>
      </c>
      <c r="M90">
        <v>1878</v>
      </c>
      <c r="N90" s="155"/>
      <c r="O90">
        <v>65</v>
      </c>
      <c r="T90" s="155"/>
      <c r="U90" s="4">
        <v>65</v>
      </c>
      <c r="V90" s="4">
        <v>14.61</v>
      </c>
      <c r="W90" s="4">
        <v>17.649999999999999</v>
      </c>
      <c r="X90" s="4">
        <v>22.29</v>
      </c>
      <c r="Y90" s="4">
        <v>30.08</v>
      </c>
    </row>
    <row r="91" spans="2:25">
      <c r="B91" s="155"/>
      <c r="C91">
        <v>70</v>
      </c>
      <c r="D91">
        <v>53.44</v>
      </c>
      <c r="E91">
        <v>61.02</v>
      </c>
      <c r="F91">
        <v>68.59</v>
      </c>
      <c r="G91">
        <v>76.150000000000006</v>
      </c>
      <c r="H91" s="155"/>
      <c r="I91">
        <v>70</v>
      </c>
      <c r="J91">
        <v>815</v>
      </c>
      <c r="K91">
        <v>970</v>
      </c>
      <c r="L91">
        <v>1162</v>
      </c>
      <c r="M91">
        <v>1430</v>
      </c>
      <c r="N91" s="155"/>
      <c r="O91">
        <v>70</v>
      </c>
      <c r="T91" s="155"/>
      <c r="U91" s="4">
        <v>70</v>
      </c>
      <c r="V91" s="4">
        <v>13.49</v>
      </c>
      <c r="W91" s="4">
        <v>15.79</v>
      </c>
      <c r="X91" s="4">
        <v>19.14</v>
      </c>
      <c r="Y91" s="4">
        <v>24.14</v>
      </c>
    </row>
    <row r="92" spans="2:25">
      <c r="B92" s="155"/>
      <c r="C92">
        <v>75</v>
      </c>
      <c r="D92">
        <v>53.44</v>
      </c>
      <c r="E92">
        <v>61.02</v>
      </c>
      <c r="F92">
        <v>68.59</v>
      </c>
      <c r="G92">
        <v>76.150000000000006</v>
      </c>
      <c r="H92" s="155"/>
      <c r="I92">
        <v>75</v>
      </c>
      <c r="J92">
        <v>739</v>
      </c>
      <c r="K92">
        <v>869</v>
      </c>
      <c r="L92">
        <v>1019</v>
      </c>
      <c r="M92">
        <v>1207</v>
      </c>
      <c r="N92" s="155"/>
      <c r="O92">
        <v>75</v>
      </c>
      <c r="T92" s="155"/>
      <c r="U92" s="4">
        <v>75</v>
      </c>
      <c r="V92" s="4">
        <v>12.68</v>
      </c>
      <c r="W92" s="4">
        <v>14.47</v>
      </c>
      <c r="X92" s="4">
        <v>17.02</v>
      </c>
      <c r="Y92" s="4">
        <v>20.66</v>
      </c>
    </row>
    <row r="93" spans="2:25">
      <c r="B93" s="155"/>
      <c r="C93">
        <v>80</v>
      </c>
      <c r="D93">
        <v>53.44</v>
      </c>
      <c r="E93">
        <v>61.02</v>
      </c>
      <c r="F93">
        <v>68.59</v>
      </c>
      <c r="G93">
        <v>76.150000000000006</v>
      </c>
      <c r="H93" s="155"/>
      <c r="I93">
        <v>80</v>
      </c>
      <c r="J93">
        <v>678</v>
      </c>
      <c r="K93">
        <v>791</v>
      </c>
      <c r="L93">
        <v>916</v>
      </c>
      <c r="M93">
        <v>1063</v>
      </c>
      <c r="N93" s="155"/>
      <c r="O93">
        <v>80</v>
      </c>
      <c r="T93" s="155"/>
      <c r="U93" s="4">
        <v>80</v>
      </c>
      <c r="V93" s="4">
        <v>12.08</v>
      </c>
      <c r="W93" s="4">
        <v>13.49</v>
      </c>
      <c r="X93" s="4">
        <v>15.5</v>
      </c>
      <c r="Y93" s="4">
        <v>18.3</v>
      </c>
    </row>
    <row r="94" spans="2:25">
      <c r="B94" s="155"/>
      <c r="C94">
        <v>85</v>
      </c>
      <c r="D94">
        <v>53.44</v>
      </c>
      <c r="E94">
        <v>61.02</v>
      </c>
      <c r="F94">
        <v>68.59</v>
      </c>
      <c r="G94">
        <v>76.150000000000006</v>
      </c>
      <c r="H94" s="155"/>
      <c r="I94">
        <v>85</v>
      </c>
      <c r="J94">
        <v>628</v>
      </c>
      <c r="K94">
        <v>728</v>
      </c>
      <c r="L94">
        <v>837</v>
      </c>
      <c r="M94">
        <v>959</v>
      </c>
      <c r="N94" s="155"/>
      <c r="O94">
        <v>85</v>
      </c>
      <c r="T94" s="155"/>
      <c r="U94" s="4">
        <v>85</v>
      </c>
      <c r="V94" s="4">
        <v>11.63</v>
      </c>
      <c r="W94" s="4">
        <v>12.76</v>
      </c>
      <c r="X94" s="4">
        <v>14.37</v>
      </c>
      <c r="Y94" s="4">
        <v>16.579999999999998</v>
      </c>
    </row>
    <row r="95" spans="2:25">
      <c r="C95">
        <v>90</v>
      </c>
      <c r="D95">
        <v>53.44</v>
      </c>
      <c r="E95">
        <v>61.02</v>
      </c>
      <c r="F95">
        <v>68.59</v>
      </c>
      <c r="G95">
        <v>76.150000000000006</v>
      </c>
      <c r="I95">
        <v>90</v>
      </c>
      <c r="J95">
        <v>585</v>
      </c>
      <c r="K95">
        <v>676</v>
      </c>
      <c r="L95">
        <v>772</v>
      </c>
      <c r="M95">
        <v>878</v>
      </c>
      <c r="O95">
        <v>90</v>
      </c>
      <c r="T95" s="4"/>
      <c r="U95" s="4">
        <v>90</v>
      </c>
      <c r="V95" s="4">
        <v>11.29</v>
      </c>
      <c r="W95" s="4">
        <v>12.2</v>
      </c>
      <c r="X95" s="4">
        <v>13.5</v>
      </c>
      <c r="Y95" s="4">
        <v>15.28</v>
      </c>
    </row>
    <row r="98" spans="2:3">
      <c r="B98" s="154" t="s">
        <v>11</v>
      </c>
      <c r="C98" s="154"/>
    </row>
    <row r="99" spans="2:3">
      <c r="B99" s="154"/>
      <c r="C99" s="154"/>
    </row>
    <row r="100" spans="2:3">
      <c r="B100" s="154"/>
      <c r="C100" s="154"/>
    </row>
    <row r="101" spans="2:3">
      <c r="B101">
        <v>11</v>
      </c>
    </row>
    <row r="102" spans="2:3">
      <c r="B102">
        <v>12</v>
      </c>
    </row>
    <row r="103" spans="2:3">
      <c r="B103">
        <v>15</v>
      </c>
    </row>
    <row r="104" spans="2:3">
      <c r="B104">
        <v>18</v>
      </c>
    </row>
    <row r="105" spans="2:3">
      <c r="B105">
        <v>22</v>
      </c>
    </row>
    <row r="109" spans="2:3">
      <c r="B109" t="s">
        <v>153</v>
      </c>
    </row>
    <row r="110" spans="2:3">
      <c r="B110" t="s">
        <v>155</v>
      </c>
    </row>
  </sheetData>
  <sheetProtection algorithmName="SHA-512" hashValue="rgm4csSr3rbcs9CfKuxV8mG/DyNM1JIbGMOkSPiq8ymgeR2sbtNqpuT5KpvHfXhdlXo+HT7mHX5VItZUanadTg==" saltValue="EPZu0PCrOOPKyr2ladi0sg==" spinCount="100000" sheet="1" selectLockedCells="1" selectUnlockedCells="1"/>
  <mergeCells count="61">
    <mergeCell ref="V33:Y33"/>
    <mergeCell ref="B35:B41"/>
    <mergeCell ref="H35:H41"/>
    <mergeCell ref="N35:N41"/>
    <mergeCell ref="T35:T41"/>
    <mergeCell ref="B31:C33"/>
    <mergeCell ref="H31:I33"/>
    <mergeCell ref="N31:O33"/>
    <mergeCell ref="T31:U33"/>
    <mergeCell ref="D33:G33"/>
    <mergeCell ref="J33:M33"/>
    <mergeCell ref="P33:S33"/>
    <mergeCell ref="V46:Y46"/>
    <mergeCell ref="B48:B54"/>
    <mergeCell ref="H48:H54"/>
    <mergeCell ref="N48:N54"/>
    <mergeCell ref="T48:T54"/>
    <mergeCell ref="B44:C46"/>
    <mergeCell ref="H44:I46"/>
    <mergeCell ref="N44:O46"/>
    <mergeCell ref="T44:U46"/>
    <mergeCell ref="D46:G46"/>
    <mergeCell ref="J46:M46"/>
    <mergeCell ref="P46:S46"/>
    <mergeCell ref="T74:T80"/>
    <mergeCell ref="T83:U85"/>
    <mergeCell ref="V86:Y86"/>
    <mergeCell ref="T87:T94"/>
    <mergeCell ref="T57:U59"/>
    <mergeCell ref="V59:Y59"/>
    <mergeCell ref="T61:T67"/>
    <mergeCell ref="T70:U72"/>
    <mergeCell ref="V72:Y72"/>
    <mergeCell ref="N87:N94"/>
    <mergeCell ref="J86:M86"/>
    <mergeCell ref="H87:H94"/>
    <mergeCell ref="N57:O59"/>
    <mergeCell ref="P59:S59"/>
    <mergeCell ref="N61:N67"/>
    <mergeCell ref="N70:O72"/>
    <mergeCell ref="P72:S72"/>
    <mergeCell ref="N74:N80"/>
    <mergeCell ref="N83:O85"/>
    <mergeCell ref="P86:S86"/>
    <mergeCell ref="J59:M59"/>
    <mergeCell ref="H61:H67"/>
    <mergeCell ref="H70:I72"/>
    <mergeCell ref="J72:M72"/>
    <mergeCell ref="H74:H80"/>
    <mergeCell ref="B98:C100"/>
    <mergeCell ref="B87:B94"/>
    <mergeCell ref="D86:G86"/>
    <mergeCell ref="B83:C85"/>
    <mergeCell ref="H57:I59"/>
    <mergeCell ref="H83:I85"/>
    <mergeCell ref="D59:G59"/>
    <mergeCell ref="D72:G72"/>
    <mergeCell ref="B74:B80"/>
    <mergeCell ref="B61:B67"/>
    <mergeCell ref="B57:C59"/>
    <mergeCell ref="B70:C72"/>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AB243"/>
  <sheetViews>
    <sheetView windowProtection="1" view="pageBreakPreview" topLeftCell="A76" zoomScaleNormal="100" zoomScaleSheetLayoutView="100" workbookViewId="0">
      <selection activeCell="M99" sqref="M99"/>
    </sheetView>
  </sheetViews>
  <sheetFormatPr defaultColWidth="11.42578125" defaultRowHeight="15"/>
  <cols>
    <col min="1" max="1" width="17.85546875" style="6" customWidth="1"/>
    <col min="2" max="2" width="11.42578125" style="6" customWidth="1"/>
    <col min="3" max="4" width="11.42578125" style="6"/>
    <col min="5" max="5" width="15" style="6" customWidth="1"/>
    <col min="6" max="6" width="11.42578125" style="6"/>
    <col min="7" max="7" width="12.85546875" style="6" bestFit="1" customWidth="1"/>
    <col min="8" max="8" width="11.42578125" style="6"/>
    <col min="9" max="9" width="9.5703125" style="6" bestFit="1" customWidth="1"/>
    <col min="10" max="15" width="11.42578125" style="6"/>
    <col min="16" max="16" width="11.42578125" style="10"/>
    <col min="17" max="20" width="11.42578125" style="6" customWidth="1"/>
    <col min="21" max="21" width="27.5703125" style="6" customWidth="1"/>
    <col min="22" max="23" width="13.42578125" style="6" customWidth="1"/>
    <col min="24" max="38" width="11.42578125" style="6" customWidth="1"/>
    <col min="39" max="16384" width="11.42578125" style="6"/>
  </cols>
  <sheetData>
    <row r="2" spans="1:22">
      <c r="A2" s="8"/>
      <c r="B2" s="8"/>
      <c r="C2" s="8"/>
      <c r="D2" s="8"/>
      <c r="E2" s="8"/>
      <c r="J2" s="158" t="s">
        <v>17</v>
      </c>
      <c r="K2" s="158"/>
      <c r="L2" s="6" t="s">
        <v>18</v>
      </c>
    </row>
    <row r="3" spans="1:22">
      <c r="A3" s="8"/>
      <c r="B3" s="8"/>
      <c r="C3" s="8"/>
      <c r="D3" s="8"/>
      <c r="E3" s="8"/>
    </row>
    <row r="4" spans="1:22" ht="18">
      <c r="J4" s="158" t="s">
        <v>19</v>
      </c>
      <c r="K4" s="158"/>
      <c r="L4" s="6">
        <v>0.02</v>
      </c>
      <c r="M4" s="6" t="s">
        <v>20</v>
      </c>
    </row>
    <row r="5" spans="1:22">
      <c r="J5" s="158" t="s">
        <v>21</v>
      </c>
      <c r="K5" s="158"/>
      <c r="L5" s="6">
        <v>2E-3</v>
      </c>
      <c r="M5" s="6" t="s">
        <v>20</v>
      </c>
    </row>
    <row r="6" spans="1:22" ht="15.75" thickBot="1"/>
    <row r="7" spans="1:22">
      <c r="A7" s="159" t="s">
        <v>22</v>
      </c>
      <c r="B7" s="161" t="s">
        <v>23</v>
      </c>
      <c r="C7" s="162"/>
      <c r="D7" s="162"/>
      <c r="E7" s="163"/>
    </row>
    <row r="8" spans="1:22" ht="15.75" thickBot="1">
      <c r="A8" s="160"/>
      <c r="B8" s="164"/>
      <c r="C8" s="165"/>
      <c r="D8" s="165"/>
      <c r="E8" s="166"/>
      <c r="K8" s="7"/>
      <c r="U8" s="6" t="s">
        <v>24</v>
      </c>
    </row>
    <row r="9" spans="1:22">
      <c r="J9" s="6" t="s">
        <v>25</v>
      </c>
      <c r="K9" s="6">
        <f>VLOOKUP(B7,U16:V26,2,0)</f>
        <v>1</v>
      </c>
      <c r="L9" s="6" t="s">
        <v>26</v>
      </c>
      <c r="U9" s="6" t="s">
        <v>27</v>
      </c>
    </row>
    <row r="10" spans="1:22">
      <c r="J10" s="6" t="s">
        <v>28</v>
      </c>
      <c r="K10" s="6">
        <f>VLOOKUP(B7,U30:V40,2,0)</f>
        <v>1</v>
      </c>
      <c r="L10" s="6" t="s">
        <v>29</v>
      </c>
      <c r="U10" s="6" t="s">
        <v>30</v>
      </c>
    </row>
    <row r="11" spans="1:22">
      <c r="U11" s="6" t="s">
        <v>31</v>
      </c>
    </row>
    <row r="13" spans="1:22">
      <c r="A13" s="6" t="s">
        <v>32</v>
      </c>
    </row>
    <row r="14" spans="1:22">
      <c r="I14" s="6" t="s">
        <v>33</v>
      </c>
      <c r="J14" s="6">
        <f>L4-(2*L5)</f>
        <v>1.6E-2</v>
      </c>
      <c r="K14" s="6" t="s">
        <v>20</v>
      </c>
      <c r="L14" s="6" t="s">
        <v>34</v>
      </c>
    </row>
    <row r="15" spans="1:22" ht="18">
      <c r="A15" s="6" t="s">
        <v>35</v>
      </c>
      <c r="B15" s="6">
        <f>(L4-2*L5)^2*PI()/4</f>
        <v>2.0106192982974675E-4</v>
      </c>
      <c r="C15" s="6" t="s">
        <v>36</v>
      </c>
      <c r="I15" s="6" t="s">
        <v>37</v>
      </c>
      <c r="J15" s="6">
        <f>K10/1000000</f>
        <v>9.9999999999999995E-7</v>
      </c>
      <c r="K15" s="6" t="s">
        <v>38</v>
      </c>
      <c r="L15" s="6" t="s">
        <v>39</v>
      </c>
      <c r="U15" s="6" t="s">
        <v>40</v>
      </c>
      <c r="V15" s="6" t="s">
        <v>25</v>
      </c>
    </row>
    <row r="16" spans="1:22">
      <c r="A16" s="6" t="s">
        <v>41</v>
      </c>
      <c r="B16" s="6">
        <f>K9*1000</f>
        <v>1000</v>
      </c>
      <c r="C16" s="6" t="s">
        <v>42</v>
      </c>
      <c r="I16" s="6" t="s">
        <v>75</v>
      </c>
      <c r="J16" s="6">
        <f>IF(Deckblatt!B102="Kunststoff/Verbundrohr",0.000001,0.00004)</f>
        <v>4.0000000000000003E-5</v>
      </c>
      <c r="K16" s="11" t="s">
        <v>20</v>
      </c>
      <c r="U16" s="6" t="s">
        <v>23</v>
      </c>
      <c r="V16" s="6">
        <v>1</v>
      </c>
    </row>
    <row r="17" spans="1:22">
      <c r="U17" s="6" t="s">
        <v>43</v>
      </c>
      <c r="V17" s="6">
        <v>1.0469999999999999</v>
      </c>
    </row>
    <row r="18" spans="1:22">
      <c r="U18" s="6" t="s">
        <v>44</v>
      </c>
      <c r="V18" s="6">
        <v>1.052</v>
      </c>
    </row>
    <row r="19" spans="1:22">
      <c r="U19" s="6" t="s">
        <v>45</v>
      </c>
      <c r="V19" s="6">
        <v>1.056</v>
      </c>
    </row>
    <row r="20" spans="1:22">
      <c r="U20" s="6" t="s">
        <v>46</v>
      </c>
      <c r="V20" s="6">
        <v>1.0609999999999999</v>
      </c>
    </row>
    <row r="21" spans="1:22">
      <c r="A21" s="6" t="s">
        <v>47</v>
      </c>
      <c r="U21" s="6" t="s">
        <v>48</v>
      </c>
      <c r="V21" s="6">
        <v>1.0640000000000001</v>
      </c>
    </row>
    <row r="22" spans="1:22">
      <c r="U22" s="6" t="s">
        <v>49</v>
      </c>
      <c r="V22" s="6">
        <v>1.0329999999999999</v>
      </c>
    </row>
    <row r="23" spans="1:22" ht="18">
      <c r="A23" s="6" t="s">
        <v>50</v>
      </c>
      <c r="B23" s="5" t="e">
        <f>INDEX(#REF!,MATCH(I27,F53:F243,0))</f>
        <v>#REF!</v>
      </c>
      <c r="C23" s="6" t="s">
        <v>20</v>
      </c>
      <c r="U23" s="6" t="s">
        <v>51</v>
      </c>
      <c r="V23" s="6">
        <v>1.0389999999999999</v>
      </c>
    </row>
    <row r="24" spans="1:22" ht="13.5" customHeight="1">
      <c r="U24" s="6" t="s">
        <v>52</v>
      </c>
      <c r="V24" s="6">
        <v>1.044</v>
      </c>
    </row>
    <row r="25" spans="1:22">
      <c r="A25" s="6" t="s">
        <v>53</v>
      </c>
      <c r="H25" s="6" t="s">
        <v>54</v>
      </c>
      <c r="I25" s="6">
        <v>250</v>
      </c>
      <c r="J25" s="6" t="s">
        <v>55</v>
      </c>
      <c r="U25" s="6" t="s">
        <v>56</v>
      </c>
      <c r="V25" s="6">
        <v>1.0489999999999999</v>
      </c>
    </row>
    <row r="26" spans="1:22">
      <c r="U26" s="6" t="s">
        <v>57</v>
      </c>
      <c r="V26" s="6">
        <v>1.054</v>
      </c>
    </row>
    <row r="27" spans="1:22" ht="18">
      <c r="A27" s="6" t="s">
        <v>58</v>
      </c>
      <c r="B27" s="6">
        <v>0.25</v>
      </c>
      <c r="C27" s="6" t="s">
        <v>20</v>
      </c>
      <c r="I27" s="3" t="e">
        <f>LARGE($F$53:$F$243,COUNTIF($F$53:$F$243,"&gt;"&amp;I25)+1)</f>
        <v>#DIV/0!</v>
      </c>
      <c r="J27" s="6" t="s">
        <v>55</v>
      </c>
    </row>
    <row r="28" spans="1:22" ht="18">
      <c r="A28" s="6" t="s">
        <v>59</v>
      </c>
      <c r="B28" s="5" t="e">
        <f>INDEX(#REF!,MATCH(I27,F53:F243,0))</f>
        <v>#REF!</v>
      </c>
      <c r="C28" s="6" t="s">
        <v>36</v>
      </c>
      <c r="D28" s="6" t="s">
        <v>60</v>
      </c>
    </row>
    <row r="29" spans="1:22">
      <c r="U29" s="6" t="s">
        <v>40</v>
      </c>
      <c r="V29" s="6" t="s">
        <v>28</v>
      </c>
    </row>
    <row r="30" spans="1:22" ht="15" customHeight="1">
      <c r="U30" s="6" t="s">
        <v>23</v>
      </c>
      <c r="V30" s="6">
        <v>1</v>
      </c>
    </row>
    <row r="31" spans="1:22">
      <c r="U31" s="6" t="s">
        <v>43</v>
      </c>
      <c r="V31" s="6">
        <v>2.0099999999999998</v>
      </c>
    </row>
    <row r="32" spans="1:22">
      <c r="U32" s="6" t="s">
        <v>44</v>
      </c>
      <c r="V32" s="6">
        <v>2.72</v>
      </c>
    </row>
    <row r="33" spans="21:28">
      <c r="U33" s="6" t="s">
        <v>45</v>
      </c>
      <c r="V33" s="6">
        <v>3.8</v>
      </c>
    </row>
    <row r="34" spans="21:28">
      <c r="U34" s="6" t="s">
        <v>46</v>
      </c>
      <c r="V34" s="6">
        <v>5.49</v>
      </c>
    </row>
    <row r="35" spans="21:28">
      <c r="U35" s="6" t="s">
        <v>48</v>
      </c>
      <c r="V35" s="6">
        <v>8.19</v>
      </c>
    </row>
    <row r="36" spans="21:28">
      <c r="U36" s="6" t="s">
        <v>49</v>
      </c>
      <c r="V36" s="6">
        <v>2.96</v>
      </c>
      <c r="AA36" s="6" t="s">
        <v>61</v>
      </c>
      <c r="AB36" s="6" t="s">
        <v>62</v>
      </c>
    </row>
    <row r="37" spans="21:28">
      <c r="U37" s="6" t="s">
        <v>51</v>
      </c>
      <c r="V37" s="6">
        <v>4.28</v>
      </c>
      <c r="AA37" s="6">
        <v>0.05</v>
      </c>
    </row>
    <row r="38" spans="21:28">
      <c r="U38" s="6" t="s">
        <v>52</v>
      </c>
      <c r="V38" s="6">
        <v>6.69</v>
      </c>
      <c r="AA38" s="6">
        <v>7.4999999999999997E-2</v>
      </c>
    </row>
    <row r="39" spans="21:28">
      <c r="U39" s="6" t="s">
        <v>56</v>
      </c>
      <c r="V39" s="6">
        <v>11.4</v>
      </c>
      <c r="AA39" s="6">
        <v>0.1</v>
      </c>
    </row>
    <row r="40" spans="21:28">
      <c r="U40" s="6" t="s">
        <v>57</v>
      </c>
      <c r="V40" s="6">
        <v>21.4</v>
      </c>
      <c r="AA40" s="6">
        <v>0.15</v>
      </c>
    </row>
    <row r="41" spans="21:28">
      <c r="AA41" s="6">
        <v>0.2</v>
      </c>
    </row>
    <row r="42" spans="21:28">
      <c r="AA42" s="6">
        <v>0.22500000000000001</v>
      </c>
    </row>
    <row r="43" spans="21:28">
      <c r="V43" s="11" t="s">
        <v>82</v>
      </c>
      <c r="AA43" s="6">
        <v>0.3</v>
      </c>
    </row>
    <row r="44" spans="21:28">
      <c r="U44" s="11" t="s">
        <v>80</v>
      </c>
      <c r="V44" s="6">
        <v>0.04</v>
      </c>
      <c r="AA44" s="6">
        <v>0.375</v>
      </c>
    </row>
    <row r="45" spans="21:28">
      <c r="U45" s="11" t="s">
        <v>84</v>
      </c>
      <c r="V45" s="6">
        <v>0.04</v>
      </c>
    </row>
    <row r="46" spans="21:28">
      <c r="U46" s="11" t="s">
        <v>83</v>
      </c>
      <c r="V46" s="6">
        <v>1E-3</v>
      </c>
    </row>
    <row r="51" spans="1:17" ht="18">
      <c r="A51" s="6" t="s">
        <v>63</v>
      </c>
      <c r="B51" s="6" t="s">
        <v>64</v>
      </c>
      <c r="C51" s="6" t="s">
        <v>65</v>
      </c>
      <c r="D51" s="6" t="s">
        <v>66</v>
      </c>
      <c r="E51" s="6" t="s">
        <v>67</v>
      </c>
      <c r="F51" s="11" t="s">
        <v>68</v>
      </c>
      <c r="G51" s="11" t="s">
        <v>85</v>
      </c>
      <c r="H51" s="6" t="s">
        <v>69</v>
      </c>
      <c r="I51" s="6" t="s">
        <v>70</v>
      </c>
      <c r="J51" s="6" t="s">
        <v>71</v>
      </c>
      <c r="K51" s="6" t="s">
        <v>72</v>
      </c>
      <c r="L51" s="6" t="s">
        <v>73</v>
      </c>
      <c r="M51" s="6" t="s">
        <v>74</v>
      </c>
      <c r="N51" s="9" t="s">
        <v>77</v>
      </c>
      <c r="O51" s="9" t="s">
        <v>78</v>
      </c>
      <c r="P51" s="10" t="s">
        <v>81</v>
      </c>
    </row>
    <row r="52" spans="1:17">
      <c r="E52" s="11" t="s">
        <v>83</v>
      </c>
    </row>
    <row r="53" spans="1:17" ht="15" customHeight="1">
      <c r="A53" s="6">
        <f>IF(D53&gt;2320,C53,B53)</f>
        <v>2.8719604293914514E-2</v>
      </c>
      <c r="B53" s="6">
        <f>IF(D53&gt;2320,0,64/D53)</f>
        <v>0</v>
      </c>
      <c r="C53" s="6">
        <f t="shared" ref="C53:C58" si="0">IF(D53&gt;2320,M53,0)</f>
        <v>2.8719604293914514E-2</v>
      </c>
      <c r="D53" s="3">
        <f>E53*P53/$J$15</f>
        <v>13365.811862471617</v>
      </c>
      <c r="E53" s="7">
        <f>(4*(Deckblatt!$C$105/(3600*1000)))/(POWER(Blatt2!P53,2)*PI())</f>
        <v>0.66829059312358086</v>
      </c>
      <c r="F53" s="3">
        <f>(A53/((N53-(2*O53))/1000)*$B$16*POWER(E53,2)/2)</f>
        <v>320.6632253233708</v>
      </c>
      <c r="G53" s="7" t="s">
        <v>86</v>
      </c>
      <c r="H53" s="6">
        <v>0.3</v>
      </c>
      <c r="I53" s="6">
        <f>POWER(1/((-2)*LOG(2.51/(D53*SQRT(H53))+0.000001/(3.71*P53))),2)</f>
        <v>2.1026680311339394E-2</v>
      </c>
      <c r="J53" s="6">
        <f>POWER(1/((-2)*LOG(2.51/(D53*SQRT(I53))+0.000001/(3.71*P53))),2)</f>
        <v>3.0073723149160476E-2</v>
      </c>
      <c r="K53" s="6">
        <f>POWER(1/((-2)*LOG(2.51/(D53*SQRT(J53))+0.000001/(3.71*P53))),2)</f>
        <v>2.8532761003875629E-2</v>
      </c>
      <c r="L53" s="6">
        <f>POWER(1/((-2)*LOG(2.51/(D53*SQRT(K53))+0.000001/(3.71*P53))),2)</f>
        <v>2.8751533678153824E-2</v>
      </c>
      <c r="M53" s="6">
        <f>POWER(1/((-2)*LOG(2.51/(D53*SQRT(L53))+0.000001/(3.71*P53))),2)</f>
        <v>2.8719604293914514E-2</v>
      </c>
      <c r="N53" s="9">
        <v>26</v>
      </c>
      <c r="O53" s="6">
        <v>3</v>
      </c>
      <c r="P53" s="10">
        <f>(N53-(2*O53))/1000</f>
        <v>0.02</v>
      </c>
      <c r="Q53" s="157" t="s">
        <v>79</v>
      </c>
    </row>
    <row r="54" spans="1:17">
      <c r="A54" s="6">
        <f t="shared" ref="A54:A58" si="1">IF(D54&gt;2320,C54,B54)</f>
        <v>3.0712139857267749E-2</v>
      </c>
      <c r="B54" s="6">
        <f t="shared" ref="B54:B58" si="2">IF(D54&gt;2320,0,64/D54)</f>
        <v>0</v>
      </c>
      <c r="C54" s="6">
        <f t="shared" si="0"/>
        <v>3.0712139857267749E-2</v>
      </c>
      <c r="D54" s="3">
        <f t="shared" ref="D54:D58" si="3">E54*P54/$J$15</f>
        <v>10281.393740362784</v>
      </c>
      <c r="E54" s="7">
        <f>(4*(Deckblatt!$C$105/(3600*1000)))/(POWER(Blatt2!P54,2)*PI())</f>
        <v>0.39543822078318397</v>
      </c>
      <c r="F54" s="3">
        <f t="shared" ref="F54:F99" si="4">(A54/((N54-(2*O54))/1000)*$B$16*POWER(E54,2)/2)</f>
        <v>92.355767125322359</v>
      </c>
      <c r="G54" s="7" t="s">
        <v>87</v>
      </c>
      <c r="H54" s="6">
        <v>0.3</v>
      </c>
      <c r="I54" s="11">
        <f t="shared" ref="I54:I58" si="5">POWER(1/((-2)*LOG(2.51/(D54*SQRT(H54))+0.000001/(3.71*P54))),2)</f>
        <v>2.2397481975799161E-2</v>
      </c>
      <c r="J54" s="11">
        <f t="shared" ref="J54:J58" si="6">POWER(1/((-2)*LOG(2.51/(D54*SQRT(I54))+0.000001/(3.71*P54))),2)</f>
        <v>3.2238504952055227E-2</v>
      </c>
      <c r="K54" s="11">
        <f t="shared" ref="K54:K58" si="7">POWER(1/((-2)*LOG(2.51/(D54*SQRT(J54))+0.000001/(3.71*P54))),2)</f>
        <v>3.0494135779756112E-2</v>
      </c>
      <c r="L54" s="11">
        <f t="shared" ref="L54:L58" si="8">POWER(1/((-2)*LOG(2.51/(D54*SQRT(K54))+0.000001/(3.71*P54))),2)</f>
        <v>3.0751120040012174E-2</v>
      </c>
      <c r="M54" s="11">
        <f t="shared" ref="M54:M58" si="9">POWER(1/((-2)*LOG(2.51/(D54*SQRT(L54))+0.000001/(3.71*P54))),2)</f>
        <v>3.0712139857267749E-2</v>
      </c>
      <c r="N54" s="9">
        <v>32</v>
      </c>
      <c r="O54" s="6">
        <v>3</v>
      </c>
      <c r="P54" s="10">
        <f t="shared" ref="P54:P58" si="10">(N54-(2*O54))/1000</f>
        <v>2.5999999999999999E-2</v>
      </c>
      <c r="Q54" s="157"/>
    </row>
    <row r="55" spans="1:17">
      <c r="A55" s="6">
        <f t="shared" si="1"/>
        <v>3.2713348138505148E-2</v>
      </c>
      <c r="B55" s="6">
        <f t="shared" si="2"/>
        <v>0</v>
      </c>
      <c r="C55" s="6">
        <f t="shared" si="0"/>
        <v>3.2713348138505148E-2</v>
      </c>
      <c r="D55" s="3">
        <f t="shared" si="3"/>
        <v>8100.4920378615861</v>
      </c>
      <c r="E55" s="7">
        <f>(4*(Deckblatt!$C$105/(3600*1000)))/(POWER(Blatt2!P55,2)*PI())</f>
        <v>0.24546945569277531</v>
      </c>
      <c r="F55" s="3">
        <f t="shared" si="4"/>
        <v>29.865925617361658</v>
      </c>
      <c r="G55" s="7" t="s">
        <v>88</v>
      </c>
      <c r="H55" s="6">
        <v>0.3</v>
      </c>
      <c r="I55" s="11">
        <f t="shared" si="5"/>
        <v>2.3797736497197821E-2</v>
      </c>
      <c r="J55" s="11">
        <f t="shared" si="6"/>
        <v>3.4412158646392257E-2</v>
      </c>
      <c r="K55" s="11">
        <f t="shared" si="7"/>
        <v>3.24631395769161E-2</v>
      </c>
      <c r="L55" s="11">
        <f t="shared" si="8"/>
        <v>3.2759951343458223E-2</v>
      </c>
      <c r="M55" s="11">
        <f t="shared" si="9"/>
        <v>3.2713348138505148E-2</v>
      </c>
      <c r="N55" s="9">
        <v>40</v>
      </c>
      <c r="O55" s="6">
        <v>3.5</v>
      </c>
      <c r="P55" s="10">
        <f t="shared" si="10"/>
        <v>3.3000000000000002E-2</v>
      </c>
      <c r="Q55" s="157"/>
    </row>
    <row r="56" spans="1:17">
      <c r="A56" s="6">
        <f t="shared" si="1"/>
        <v>3.4942604410408175E-2</v>
      </c>
      <c r="B56" s="6">
        <f t="shared" si="2"/>
        <v>0</v>
      </c>
      <c r="C56" s="6">
        <f t="shared" si="0"/>
        <v>3.4942604410408175E-2</v>
      </c>
      <c r="D56" s="3">
        <f t="shared" si="3"/>
        <v>6364.6723154626734</v>
      </c>
      <c r="E56" s="7">
        <f>(4*(Deckblatt!$C$105/(3600*1000)))/(POWER(Blatt2!P56,2)*PI())</f>
        <v>0.15153981703482555</v>
      </c>
      <c r="F56" s="3">
        <f t="shared" si="4"/>
        <v>9.5527739842662722</v>
      </c>
      <c r="G56" s="7" t="s">
        <v>89</v>
      </c>
      <c r="H56" s="6">
        <v>0.3</v>
      </c>
      <c r="I56" s="11">
        <f t="shared" si="5"/>
        <v>2.5375242627002775E-2</v>
      </c>
      <c r="J56" s="11">
        <f t="shared" si="6"/>
        <v>3.6835240966834555E-2</v>
      </c>
      <c r="K56" s="11">
        <f t="shared" si="7"/>
        <v>3.4655077192141094E-2</v>
      </c>
      <c r="L56" s="11">
        <f t="shared" si="8"/>
        <v>3.4998437388591611E-2</v>
      </c>
      <c r="M56" s="11">
        <f t="shared" si="9"/>
        <v>3.4942604410408175E-2</v>
      </c>
      <c r="N56" s="9">
        <v>50</v>
      </c>
      <c r="O56" s="6">
        <v>4</v>
      </c>
      <c r="P56" s="10">
        <f t="shared" si="10"/>
        <v>4.2000000000000003E-2</v>
      </c>
      <c r="Q56" s="157"/>
    </row>
    <row r="57" spans="1:17">
      <c r="A57" s="6">
        <f t="shared" si="1"/>
        <v>3.7511263095685067E-2</v>
      </c>
      <c r="B57" s="6">
        <f t="shared" si="2"/>
        <v>0</v>
      </c>
      <c r="C57" s="6">
        <f t="shared" si="0"/>
        <v>3.7511263095685067E-2</v>
      </c>
      <c r="D57" s="3">
        <f t="shared" si="3"/>
        <v>4950.3006898043031</v>
      </c>
      <c r="E57" s="7">
        <f>(4*(Deckblatt!$C$105/(3600*1000)))/(POWER(Blatt2!P57,2)*PI())</f>
        <v>9.1672234996375973E-2</v>
      </c>
      <c r="F57" s="3">
        <f t="shared" si="4"/>
        <v>2.9188620637470719</v>
      </c>
      <c r="G57" s="7" t="s">
        <v>90</v>
      </c>
      <c r="H57" s="6">
        <v>0.3</v>
      </c>
      <c r="I57" s="11">
        <f t="shared" si="5"/>
        <v>2.7209194157730592E-2</v>
      </c>
      <c r="J57" s="11">
        <f t="shared" si="6"/>
        <v>3.9631019339581887E-2</v>
      </c>
      <c r="K57" s="11">
        <f t="shared" si="7"/>
        <v>3.7178600755965539E-2</v>
      </c>
      <c r="L57" s="11">
        <f t="shared" si="8"/>
        <v>3.7578787286226281E-2</v>
      </c>
      <c r="M57" s="11">
        <f t="shared" si="9"/>
        <v>3.7511263095685067E-2</v>
      </c>
      <c r="N57" s="9">
        <v>63</v>
      </c>
      <c r="O57" s="6">
        <v>4.5</v>
      </c>
      <c r="P57" s="10">
        <f t="shared" si="10"/>
        <v>5.3999999999999999E-2</v>
      </c>
      <c r="Q57" s="157"/>
    </row>
    <row r="58" spans="1:17">
      <c r="A58" s="6">
        <f t="shared" si="1"/>
        <v>3.9585742671371403E-2</v>
      </c>
      <c r="B58" s="6">
        <f t="shared" si="2"/>
        <v>0</v>
      </c>
      <c r="C58" s="6">
        <f t="shared" si="0"/>
        <v>3.9585742671371403E-2</v>
      </c>
      <c r="D58" s="3">
        <f t="shared" si="3"/>
        <v>4112.5574961451121</v>
      </c>
      <c r="E58" s="7">
        <f>(4*(Deckblatt!$C$105/(3600*1000)))/(POWER(Blatt2!P58,2)*PI())</f>
        <v>6.327011532530942E-2</v>
      </c>
      <c r="F58" s="3">
        <f t="shared" si="4"/>
        <v>1.2189691008826131</v>
      </c>
      <c r="G58" s="7" t="s">
        <v>91</v>
      </c>
      <c r="H58" s="6">
        <v>0.3</v>
      </c>
      <c r="I58" s="11">
        <f t="shared" si="5"/>
        <v>2.8700408325315639E-2</v>
      </c>
      <c r="J58" s="11">
        <f t="shared" si="6"/>
        <v>4.1892355859982529E-2</v>
      </c>
      <c r="K58" s="11">
        <f t="shared" si="7"/>
        <v>3.9214882183435232E-2</v>
      </c>
      <c r="L58" s="11">
        <f t="shared" si="8"/>
        <v>3.9663584136778722E-2</v>
      </c>
      <c r="M58" s="11">
        <f t="shared" si="9"/>
        <v>3.9585742671371403E-2</v>
      </c>
      <c r="N58" s="9">
        <v>75</v>
      </c>
      <c r="O58" s="6">
        <v>5</v>
      </c>
      <c r="P58" s="10">
        <f t="shared" si="10"/>
        <v>6.5000000000000002E-2</v>
      </c>
      <c r="Q58" s="157"/>
    </row>
    <row r="59" spans="1:17" ht="15" customHeight="1">
      <c r="F59" s="3"/>
      <c r="G59" s="7"/>
    </row>
    <row r="60" spans="1:17">
      <c r="E60" s="11" t="s">
        <v>84</v>
      </c>
      <c r="F60" s="3"/>
      <c r="G60" s="7"/>
    </row>
    <row r="61" spans="1:17">
      <c r="A61" s="11">
        <f t="shared" ref="A61:A68" si="11">IF(D61&gt;2320,C61,B61)</f>
        <v>3.178249098405117E-2</v>
      </c>
      <c r="B61" s="11">
        <f t="shared" ref="B61:B68" si="12">IF(D61&gt;2320,0,64/D61)</f>
        <v>0</v>
      </c>
      <c r="C61" s="11">
        <f t="shared" ref="C61:C68" si="13">IF(D61&gt;2320,M61,0)</f>
        <v>3.178249098405117E-2</v>
      </c>
      <c r="D61" s="3">
        <f t="shared" ref="D61:D68" si="14">E61*P61/$J$15</f>
        <v>14069.275644706964</v>
      </c>
      <c r="E61" s="7">
        <f>(4*(Deckblatt!$C$105/(3600*1000)))/(POWER(Blatt2!P61,2)*PI())</f>
        <v>0.74048819182668235</v>
      </c>
      <c r="F61" s="3">
        <f t="shared" si="4"/>
        <v>458.60692755463054</v>
      </c>
      <c r="G61" s="7" t="s">
        <v>92</v>
      </c>
      <c r="H61" s="11">
        <v>0.3</v>
      </c>
      <c r="I61" s="11">
        <f>POWER(1/((-2)*LOG(2.51/(D61*SQRT(H61))+0.00004/(3.71*P61))),2)</f>
        <v>2.6891000384024366E-2</v>
      </c>
      <c r="J61" s="11">
        <f>POWER(1/((-2)*LOG(2.51/(D61*SQRT(I61))+0.00004/(3.71*P61))),2)</f>
        <v>3.2322586115678988E-2</v>
      </c>
      <c r="K61" s="11">
        <f>POWER(1/((-2)*LOG(2.51/(D61*SQRT(J61))+0.00004/(3.71*P61))),2)</f>
        <v>3.1730281122174415E-2</v>
      </c>
      <c r="L61" s="11">
        <f>POWER(1/((-2)*LOG(2.51/(D61*SQRT(K61))+0.00004/(3.71*P61))),2)</f>
        <v>3.1788222172401862E-2</v>
      </c>
      <c r="M61" s="11">
        <f>POWER(1/((-2)*LOG(2.51/(D61*SQRT(L61))+0.00004/(3.71*P61))),2)</f>
        <v>3.178249098405117E-2</v>
      </c>
      <c r="N61" s="11">
        <v>22</v>
      </c>
      <c r="O61" s="11">
        <v>1.5</v>
      </c>
      <c r="P61" s="11">
        <f t="shared" ref="P61:P68" si="15">(N61-(2*O61))/1000</f>
        <v>1.9E-2</v>
      </c>
      <c r="Q61" s="157" t="s">
        <v>76</v>
      </c>
    </row>
    <row r="62" spans="1:17">
      <c r="A62" s="11">
        <f t="shared" si="11"/>
        <v>3.2760060809234159E-2</v>
      </c>
      <c r="B62" s="11">
        <f t="shared" si="12"/>
        <v>0</v>
      </c>
      <c r="C62" s="11">
        <f t="shared" si="13"/>
        <v>3.2760060809234159E-2</v>
      </c>
      <c r="D62" s="3">
        <f t="shared" si="14"/>
        <v>10692.649489977293</v>
      </c>
      <c r="E62" s="7">
        <f>(4*(Deckblatt!$C$105/(3600*1000)))/(POWER(Blatt2!P62,2)*PI())</f>
        <v>0.42770597959909168</v>
      </c>
      <c r="F62" s="3">
        <f t="shared" si="4"/>
        <v>119.85753422564217</v>
      </c>
      <c r="G62" s="7" t="s">
        <v>93</v>
      </c>
      <c r="H62" s="11">
        <v>0.3</v>
      </c>
      <c r="I62" s="11">
        <f t="shared" ref="I62:I68" si="16">POWER(1/((-2)*LOG(2.51/(D62*SQRT(H62))+0.00004/(3.71*P62))),2)</f>
        <v>2.6602008553607823E-2</v>
      </c>
      <c r="J62" s="11">
        <f t="shared" ref="J62:J68" si="17">POWER(1/((-2)*LOG(2.51/(D62*SQRT(I62))+0.00004/(3.71*P62))),2)</f>
        <v>3.3592151314423946E-2</v>
      </c>
      <c r="K62" s="11">
        <f t="shared" ref="K62:K68" si="18">POWER(1/((-2)*LOG(2.51/(D62*SQRT(J62))+0.00004/(3.71*P62))),2)</f>
        <v>3.2664979041818087E-2</v>
      </c>
      <c r="L62" s="11">
        <f t="shared" ref="L62:L68" si="19">POWER(1/((-2)*LOG(2.51/(D62*SQRT(K62))+0.00004/(3.71*P62))),2)</f>
        <v>3.2772803745623413E-2</v>
      </c>
      <c r="M62" s="11">
        <f t="shared" ref="M62:M68" si="20">POWER(1/((-2)*LOG(2.51/(D62*SQRT(L62))+0.00004/(3.71*P62))),2)</f>
        <v>3.2760060809234159E-2</v>
      </c>
      <c r="N62" s="11">
        <v>28</v>
      </c>
      <c r="O62" s="11">
        <v>1.5</v>
      </c>
      <c r="P62" s="11">
        <f t="shared" si="15"/>
        <v>2.5000000000000001E-2</v>
      </c>
      <c r="Q62" s="157"/>
    </row>
    <row r="63" spans="1:17">
      <c r="A63" s="11">
        <f t="shared" si="11"/>
        <v>3.4115304532736479E-2</v>
      </c>
      <c r="B63" s="11">
        <f t="shared" si="12"/>
        <v>0</v>
      </c>
      <c r="C63" s="11">
        <f t="shared" si="13"/>
        <v>3.4115304532736479E-2</v>
      </c>
      <c r="D63" s="3">
        <f t="shared" si="14"/>
        <v>8353.6324140447596</v>
      </c>
      <c r="E63" s="7">
        <f>(4*(Deckblatt!$C$105/(3600*1000)))/(POWER(Blatt2!P63,2)*PI())</f>
        <v>0.26105101293889876</v>
      </c>
      <c r="F63" s="3">
        <f t="shared" si="4"/>
        <v>36.326206201704743</v>
      </c>
      <c r="G63" s="7" t="s">
        <v>94</v>
      </c>
      <c r="H63" s="11">
        <v>0.3</v>
      </c>
      <c r="I63" s="11">
        <f t="shared" si="16"/>
        <v>2.6825057587767875E-2</v>
      </c>
      <c r="J63" s="11">
        <f t="shared" si="17"/>
        <v>3.5246616963872192E-2</v>
      </c>
      <c r="K63" s="11">
        <f t="shared" si="18"/>
        <v>3.3971001083053273E-2</v>
      </c>
      <c r="L63" s="11">
        <f t="shared" si="19"/>
        <v>3.4137484950222209E-2</v>
      </c>
      <c r="M63" s="11">
        <f t="shared" si="20"/>
        <v>3.4115304532736479E-2</v>
      </c>
      <c r="N63" s="11">
        <v>35</v>
      </c>
      <c r="O63" s="11">
        <v>1.5</v>
      </c>
      <c r="P63" s="11">
        <f t="shared" si="15"/>
        <v>3.2000000000000001E-2</v>
      </c>
      <c r="Q63" s="157"/>
    </row>
    <row r="64" spans="1:17">
      <c r="A64" s="11">
        <f t="shared" si="11"/>
        <v>3.5497915697869538E-2</v>
      </c>
      <c r="B64" s="11">
        <f t="shared" si="12"/>
        <v>0</v>
      </c>
      <c r="C64" s="11">
        <f t="shared" si="13"/>
        <v>3.5497915697869538E-2</v>
      </c>
      <c r="D64" s="3">
        <f t="shared" si="14"/>
        <v>6854.2624935751874</v>
      </c>
      <c r="E64" s="7">
        <f>(4*(Deckblatt!$C$105/(3600*1000)))/(POWER(Blatt2!P64,2)*PI())</f>
        <v>0.17575032034808172</v>
      </c>
      <c r="F64" s="3">
        <f t="shared" si="4"/>
        <v>14.057254305742587</v>
      </c>
      <c r="G64" s="7" t="s">
        <v>95</v>
      </c>
      <c r="H64" s="11">
        <v>0.3</v>
      </c>
      <c r="I64" s="11">
        <f t="shared" si="16"/>
        <v>2.7328601627963394E-2</v>
      </c>
      <c r="J64" s="11">
        <f t="shared" si="17"/>
        <v>3.6882311584642426E-2</v>
      </c>
      <c r="K64" s="11">
        <f t="shared" si="18"/>
        <v>3.5308875596167355E-2</v>
      </c>
      <c r="L64" s="11">
        <f t="shared" si="19"/>
        <v>3.5529641080419457E-2</v>
      </c>
      <c r="M64" s="11">
        <f t="shared" si="20"/>
        <v>3.5497915697869538E-2</v>
      </c>
      <c r="N64" s="11">
        <v>42</v>
      </c>
      <c r="O64" s="11">
        <v>1.5</v>
      </c>
      <c r="P64" s="11">
        <f t="shared" si="15"/>
        <v>3.9E-2</v>
      </c>
      <c r="Q64" s="157"/>
    </row>
    <row r="65" spans="1:17">
      <c r="A65" s="11">
        <f t="shared" si="11"/>
        <v>3.7767142868416925E-2</v>
      </c>
      <c r="B65" s="11">
        <f t="shared" si="12"/>
        <v>0</v>
      </c>
      <c r="C65" s="11">
        <f t="shared" si="13"/>
        <v>3.7767142868416925E-2</v>
      </c>
      <c r="D65" s="3">
        <f t="shared" si="14"/>
        <v>5241.4948480280855</v>
      </c>
      <c r="E65" s="7">
        <f>(4*(Deckblatt!$C$105/(3600*1000)))/(POWER(Blatt2!P65,2)*PI())</f>
        <v>0.10277440878486442</v>
      </c>
      <c r="F65" s="3">
        <f t="shared" si="4"/>
        <v>3.9109650389155237</v>
      </c>
      <c r="G65" s="7" t="s">
        <v>96</v>
      </c>
      <c r="H65" s="11">
        <v>0.3</v>
      </c>
      <c r="I65" s="11">
        <f t="shared" si="16"/>
        <v>2.8451070078365844E-2</v>
      </c>
      <c r="J65" s="11">
        <f t="shared" si="17"/>
        <v>3.9504213579528345E-2</v>
      </c>
      <c r="K65" s="11">
        <f t="shared" si="18"/>
        <v>3.7511987041316287E-2</v>
      </c>
      <c r="L65" s="11">
        <f t="shared" si="19"/>
        <v>3.7814324110001872E-2</v>
      </c>
      <c r="M65" s="11">
        <f t="shared" si="20"/>
        <v>3.7767142868416925E-2</v>
      </c>
      <c r="N65" s="11">
        <v>54</v>
      </c>
      <c r="O65" s="11">
        <v>1.5</v>
      </c>
      <c r="P65" s="11">
        <f t="shared" si="15"/>
        <v>5.0999999999999997E-2</v>
      </c>
      <c r="Q65" s="157"/>
    </row>
    <row r="66" spans="1:17">
      <c r="A66" s="11">
        <f t="shared" si="11"/>
        <v>4.1347701950132119E-2</v>
      </c>
      <c r="B66" s="11">
        <f t="shared" si="12"/>
        <v>0</v>
      </c>
      <c r="C66" s="11">
        <f t="shared" si="13"/>
        <v>4.1347701950132119E-2</v>
      </c>
      <c r="D66" s="3">
        <f t="shared" si="14"/>
        <v>3707.5761060947611</v>
      </c>
      <c r="E66" s="7">
        <f>(4*(Deckblatt!$C$105/(3600*1000)))/(POWER(Blatt2!P66,2)*PI())</f>
        <v>5.1422692178845514E-2</v>
      </c>
      <c r="F66" s="3">
        <f t="shared" si="4"/>
        <v>0.75822087402741001</v>
      </c>
      <c r="G66" s="7" t="s">
        <v>97</v>
      </c>
      <c r="H66" s="11">
        <v>0.3</v>
      </c>
      <c r="I66" s="11">
        <f t="shared" si="16"/>
        <v>3.0598547735949222E-2</v>
      </c>
      <c r="J66" s="11">
        <f t="shared" si="17"/>
        <v>4.3554998359389183E-2</v>
      </c>
      <c r="K66" s="11">
        <f t="shared" si="18"/>
        <v>4.0998711232429284E-2</v>
      </c>
      <c r="L66" s="11">
        <f t="shared" si="19"/>
        <v>4.1419096284927341E-2</v>
      </c>
      <c r="M66" s="11">
        <f t="shared" si="20"/>
        <v>4.1347701950132119E-2</v>
      </c>
      <c r="N66" s="11">
        <v>76.099999999999994</v>
      </c>
      <c r="O66" s="11">
        <v>2</v>
      </c>
      <c r="P66" s="11">
        <f t="shared" si="15"/>
        <v>7.2099999999999997E-2</v>
      </c>
      <c r="Q66" s="157"/>
    </row>
    <row r="67" spans="1:17" ht="15" customHeight="1">
      <c r="A67" s="11">
        <f t="shared" si="11"/>
        <v>4.3297254226477393E-2</v>
      </c>
      <c r="B67" s="11">
        <f t="shared" si="12"/>
        <v>0</v>
      </c>
      <c r="C67" s="11">
        <f t="shared" si="13"/>
        <v>4.3297254226477393E-2</v>
      </c>
      <c r="D67" s="3">
        <f t="shared" si="14"/>
        <v>3148.6011454585664</v>
      </c>
      <c r="E67" s="7">
        <f>(4*(Deckblatt!$C$105/(3600*1000)))/(POWER(Blatt2!P67,2)*PI())</f>
        <v>3.7085997001867682E-2</v>
      </c>
      <c r="F67" s="3">
        <f t="shared" si="4"/>
        <v>0.35070550859896132</v>
      </c>
      <c r="G67" s="7" t="s">
        <v>98</v>
      </c>
      <c r="H67" s="11">
        <v>0.3</v>
      </c>
      <c r="I67" s="11">
        <f t="shared" si="16"/>
        <v>3.1872415034645066E-2</v>
      </c>
      <c r="J67" s="11">
        <f t="shared" si="17"/>
        <v>4.5736321375942295E-2</v>
      </c>
      <c r="K67" s="11">
        <f t="shared" si="18"/>
        <v>4.2899911537225367E-2</v>
      </c>
      <c r="L67" s="11">
        <f t="shared" si="19"/>
        <v>4.3382030359136917E-2</v>
      </c>
      <c r="M67" s="11">
        <f t="shared" si="20"/>
        <v>4.3297254226477393E-2</v>
      </c>
      <c r="N67" s="11">
        <v>88.9</v>
      </c>
      <c r="O67" s="11">
        <v>2</v>
      </c>
      <c r="P67" s="11">
        <f t="shared" si="15"/>
        <v>8.4900000000000003E-2</v>
      </c>
      <c r="Q67" s="157"/>
    </row>
    <row r="68" spans="1:17">
      <c r="A68" s="11">
        <f t="shared" si="11"/>
        <v>4.5962115683993818E-2</v>
      </c>
      <c r="B68" s="11">
        <f t="shared" si="12"/>
        <v>0</v>
      </c>
      <c r="C68" s="11">
        <f t="shared" si="13"/>
        <v>4.5962115683993818E-2</v>
      </c>
      <c r="D68" s="3">
        <f t="shared" si="14"/>
        <v>2570.3484350906961</v>
      </c>
      <c r="E68" s="7">
        <f>(4*(Deckblatt!$C$105/(3600*1000)))/(POWER(Blatt2!P68,2)*PI())</f>
        <v>2.4714888798948998E-2</v>
      </c>
      <c r="F68" s="3">
        <f t="shared" si="4"/>
        <v>0.13497520571598928</v>
      </c>
      <c r="G68" s="7" t="s">
        <v>99</v>
      </c>
      <c r="H68" s="11">
        <v>0.3</v>
      </c>
      <c r="I68" s="11">
        <f t="shared" si="16"/>
        <v>3.3683695608794396E-2</v>
      </c>
      <c r="J68" s="11">
        <f t="shared" si="17"/>
        <v>4.8702948880681718E-2</v>
      </c>
      <c r="K68" s="11">
        <f t="shared" si="18"/>
        <v>4.5499916511097541E-2</v>
      </c>
      <c r="L68" s="11">
        <f t="shared" si="19"/>
        <v>4.6065715265918988E-2</v>
      </c>
      <c r="M68" s="11">
        <f t="shared" si="20"/>
        <v>4.5962115683993818E-2</v>
      </c>
      <c r="N68" s="11">
        <v>108</v>
      </c>
      <c r="O68" s="11">
        <v>2</v>
      </c>
      <c r="P68" s="11">
        <f t="shared" si="15"/>
        <v>0.104</v>
      </c>
      <c r="Q68" s="157"/>
    </row>
    <row r="69" spans="1:17">
      <c r="F69" s="3"/>
      <c r="G69" s="7"/>
      <c r="I69" s="11"/>
      <c r="J69" s="11"/>
      <c r="K69" s="11"/>
      <c r="L69" s="11"/>
      <c r="M69" s="11"/>
      <c r="Q69" s="12"/>
    </row>
    <row r="70" spans="1:17">
      <c r="E70" s="11" t="s">
        <v>80</v>
      </c>
      <c r="F70" s="3"/>
      <c r="G70" s="7"/>
      <c r="I70" s="11"/>
      <c r="J70" s="11"/>
      <c r="K70" s="11"/>
      <c r="L70" s="11"/>
      <c r="M70" s="11"/>
      <c r="Q70" s="12"/>
    </row>
    <row r="71" spans="1:17">
      <c r="A71" s="11">
        <f t="shared" ref="A71:A99" si="21">IF(D71&gt;2320,C71,B71)</f>
        <v>3.2182473714310246E-2</v>
      </c>
      <c r="B71" s="11">
        <f t="shared" ref="B71:B99" si="22">IF(D71&gt;2320,0,64/D71)</f>
        <v>0</v>
      </c>
      <c r="C71" s="11">
        <f t="shared" ref="C71:C99" si="23">IF(D71&gt;2320,M71,0)</f>
        <v>3.2182473714310246E-2</v>
      </c>
      <c r="D71" s="3">
        <f t="shared" ref="D71:D99" si="24">E71*P71/$J$15</f>
        <v>12318.720610572918</v>
      </c>
      <c r="E71" s="7">
        <f>(4*(Deckblatt!$C$105/(3600*1000)))/(POWER(Blatt2!P71,2)*PI())</f>
        <v>0.56768297744575658</v>
      </c>
      <c r="F71" s="3">
        <f t="shared" si="4"/>
        <v>238.9689289057396</v>
      </c>
      <c r="G71" s="7" t="s">
        <v>100</v>
      </c>
      <c r="H71" s="11">
        <v>0.3</v>
      </c>
      <c r="I71" s="11">
        <f t="shared" ref="I71:I80" si="25">POWER(1/((-2)*LOG(2.51/(D71*SQRT(H71))+0.00004/(3.71*P71))),2)</f>
        <v>2.6680773205581914E-2</v>
      </c>
      <c r="J71" s="11">
        <f t="shared" ref="J71:J80" si="26">POWER(1/((-2)*LOG(2.51/(D71*SQRT(I71))+0.00004/(3.71*P71))),2)</f>
        <v>3.2857088566545858E-2</v>
      </c>
      <c r="K71" s="11">
        <f t="shared" ref="K71:K80" si="27">POWER(1/((-2)*LOG(2.51/(D71*SQRT(J71))+0.00004/(3.71*P71))),2)</f>
        <v>3.2111273389318101E-2</v>
      </c>
      <c r="L71" s="11">
        <f t="shared" ref="L71:L80" si="28">POWER(1/((-2)*LOG(2.51/(D71*SQRT(K71))+0.00004/(3.71*P71))),2)</f>
        <v>3.2191143089968934E-2</v>
      </c>
      <c r="M71" s="11">
        <f t="shared" ref="M71:M80" si="29">POWER(1/((-2)*LOG(2.51/(D71*SQRT(L71))+0.00004/(3.71*P71))),2)</f>
        <v>3.2182473714310246E-2</v>
      </c>
      <c r="N71" s="11">
        <v>26.9</v>
      </c>
      <c r="O71" s="11">
        <v>2.6</v>
      </c>
      <c r="P71" s="11">
        <f t="shared" ref="P71:P99" si="30">(N71-(2*O71))/1000</f>
        <v>2.1700000000000001E-2</v>
      </c>
      <c r="Q71" s="157" t="s">
        <v>80</v>
      </c>
    </row>
    <row r="72" spans="1:17">
      <c r="A72" s="11">
        <f t="shared" si="21"/>
        <v>3.3194054725334252E-2</v>
      </c>
      <c r="B72" s="11">
        <f t="shared" si="22"/>
        <v>0</v>
      </c>
      <c r="C72" s="11">
        <f t="shared" si="23"/>
        <v>3.3194054725334252E-2</v>
      </c>
      <c r="D72" s="3">
        <f t="shared" si="24"/>
        <v>9791.8035622502684</v>
      </c>
      <c r="E72" s="7">
        <f>(4*(Deckblatt!$C$105/(3600*1000)))/(POWER(Blatt2!P72,2)*PI())</f>
        <v>0.35867412315935038</v>
      </c>
      <c r="F72" s="3">
        <f t="shared" si="4"/>
        <v>78.210984641361492</v>
      </c>
      <c r="G72" s="7" t="s">
        <v>101</v>
      </c>
      <c r="H72" s="11">
        <v>0.3</v>
      </c>
      <c r="I72" s="11">
        <f t="shared" si="25"/>
        <v>2.6629112309716881E-2</v>
      </c>
      <c r="J72" s="11">
        <f t="shared" si="26"/>
        <v>3.4129886377242159E-2</v>
      </c>
      <c r="K72" s="11">
        <f t="shared" si="27"/>
        <v>3.3082423435949714E-2</v>
      </c>
      <c r="L72" s="11">
        <f t="shared" si="28"/>
        <v>3.3209828488346936E-2</v>
      </c>
      <c r="M72" s="11">
        <f t="shared" si="29"/>
        <v>3.3194054725334252E-2</v>
      </c>
      <c r="N72" s="11">
        <v>33.700000000000003</v>
      </c>
      <c r="O72" s="11">
        <v>3.2</v>
      </c>
      <c r="P72" s="11">
        <f t="shared" si="30"/>
        <v>2.7300000000000005E-2</v>
      </c>
      <c r="Q72" s="157"/>
    </row>
    <row r="73" spans="1:17">
      <c r="A73" s="11">
        <f t="shared" si="21"/>
        <v>3.4907973163002655E-2</v>
      </c>
      <c r="B73" s="11">
        <f t="shared" si="22"/>
        <v>0</v>
      </c>
      <c r="C73" s="11">
        <f t="shared" si="23"/>
        <v>3.4907973163002655E-2</v>
      </c>
      <c r="D73" s="3">
        <f t="shared" si="24"/>
        <v>7425.4510347064534</v>
      </c>
      <c r="E73" s="7">
        <f>(4*(Deckblatt!$C$105/(3600*1000)))/(POWER(Blatt2!P73,2)*PI())</f>
        <v>0.20626252874184595</v>
      </c>
      <c r="F73" s="3">
        <f t="shared" si="4"/>
        <v>20.62684535714898</v>
      </c>
      <c r="G73" s="7" t="s">
        <v>102</v>
      </c>
      <c r="H73" s="11">
        <v>0.3</v>
      </c>
      <c r="I73" s="11">
        <f t="shared" si="25"/>
        <v>2.7090769223377172E-2</v>
      </c>
      <c r="J73" s="11">
        <f t="shared" si="26"/>
        <v>3.6189026895390684E-2</v>
      </c>
      <c r="K73" s="11">
        <f t="shared" si="27"/>
        <v>3.4737502037773378E-2</v>
      </c>
      <c r="L73" s="11">
        <f t="shared" si="28"/>
        <v>3.4935637811135664E-2</v>
      </c>
      <c r="M73" s="11">
        <f t="shared" si="29"/>
        <v>3.4907973163002655E-2</v>
      </c>
      <c r="N73" s="11">
        <v>42.4</v>
      </c>
      <c r="O73" s="11">
        <v>3.2</v>
      </c>
      <c r="P73" s="11">
        <f t="shared" si="30"/>
        <v>3.5999999999999997E-2</v>
      </c>
      <c r="Q73" s="157"/>
    </row>
    <row r="74" spans="1:17">
      <c r="A74" s="11">
        <f t="shared" si="21"/>
        <v>3.6060975172797764E-2</v>
      </c>
      <c r="B74" s="11">
        <f t="shared" si="22"/>
        <v>0</v>
      </c>
      <c r="C74" s="11">
        <f t="shared" si="23"/>
        <v>3.6060975172797764E-2</v>
      </c>
      <c r="D74" s="3">
        <f t="shared" si="24"/>
        <v>6379.8624641869301</v>
      </c>
      <c r="E74" s="7">
        <f>(4*(Deckblatt!$C$105/(3600*1000)))/(POWER(Blatt2!P74,2)*PI())</f>
        <v>0.1522640206249864</v>
      </c>
      <c r="F74" s="3">
        <f t="shared" si="4"/>
        <v>9.9767257734653647</v>
      </c>
      <c r="G74" s="7" t="s">
        <v>103</v>
      </c>
      <c r="H74" s="11">
        <v>0.3</v>
      </c>
      <c r="I74" s="11">
        <f t="shared" si="25"/>
        <v>2.7580268674932837E-2</v>
      </c>
      <c r="J74" s="11">
        <f t="shared" si="26"/>
        <v>3.7538798957482085E-2</v>
      </c>
      <c r="K74" s="11">
        <f t="shared" si="27"/>
        <v>3.585481750815319E-2</v>
      </c>
      <c r="L74" s="11">
        <f t="shared" si="28"/>
        <v>3.6096558557957369E-2</v>
      </c>
      <c r="M74" s="11">
        <f t="shared" si="29"/>
        <v>3.6060975172797764E-2</v>
      </c>
      <c r="N74" s="11">
        <v>48.3</v>
      </c>
      <c r="O74" s="11">
        <v>3.2</v>
      </c>
      <c r="P74" s="11">
        <f t="shared" si="30"/>
        <v>4.19E-2</v>
      </c>
      <c r="Q74" s="157"/>
    </row>
    <row r="75" spans="1:17">
      <c r="A75" s="11">
        <f t="shared" si="21"/>
        <v>3.8146688156804637E-2</v>
      </c>
      <c r="B75" s="11">
        <f t="shared" si="22"/>
        <v>0</v>
      </c>
      <c r="C75" s="11">
        <f t="shared" si="23"/>
        <v>3.8146688156804637E-2</v>
      </c>
      <c r="D75" s="3">
        <f t="shared" si="24"/>
        <v>5034.20409132641</v>
      </c>
      <c r="E75" s="7">
        <f>(4*(Deckblatt!$C$105/(3600*1000)))/(POWER(Blatt2!P75,2)*PI())</f>
        <v>9.4806103414809981E-2</v>
      </c>
      <c r="F75" s="3">
        <f t="shared" si="4"/>
        <v>3.2285306721789833</v>
      </c>
      <c r="G75" s="7" t="s">
        <v>104</v>
      </c>
      <c r="H75" s="11">
        <v>0.3</v>
      </c>
      <c r="I75" s="11">
        <f t="shared" si="25"/>
        <v>2.8661811546128835E-2</v>
      </c>
      <c r="J75" s="11">
        <f t="shared" si="26"/>
        <v>3.9937554712041169E-2</v>
      </c>
      <c r="K75" s="11">
        <f t="shared" si="27"/>
        <v>3.7881107275840438E-2</v>
      </c>
      <c r="L75" s="11">
        <f t="shared" si="28"/>
        <v>3.8196435547214184E-2</v>
      </c>
      <c r="M75" s="11">
        <f t="shared" si="29"/>
        <v>3.8146688156804637E-2</v>
      </c>
      <c r="N75" s="11">
        <v>60.3</v>
      </c>
      <c r="O75" s="11">
        <v>3.6</v>
      </c>
      <c r="P75" s="11">
        <f t="shared" si="30"/>
        <v>5.3099999999999994E-2</v>
      </c>
      <c r="Q75" s="157"/>
    </row>
    <row r="76" spans="1:17">
      <c r="A76" s="11">
        <f t="shared" si="21"/>
        <v>4.0836135593327286E-2</v>
      </c>
      <c r="B76" s="11">
        <f t="shared" si="22"/>
        <v>0</v>
      </c>
      <c r="C76" s="11">
        <f t="shared" si="23"/>
        <v>4.0836135593327286E-2</v>
      </c>
      <c r="D76" s="3">
        <f t="shared" si="24"/>
        <v>3879.7712227784095</v>
      </c>
      <c r="E76" s="7">
        <f>(4*(Deckblatt!$C$105/(3600*1000)))/(POWER(Blatt2!P76,2)*PI())</f>
        <v>5.6310177398815817E-2</v>
      </c>
      <c r="F76" s="3">
        <f t="shared" si="4"/>
        <v>0.93965669124412254</v>
      </c>
      <c r="G76" s="7" t="s">
        <v>105</v>
      </c>
      <c r="H76" s="11">
        <v>0.3</v>
      </c>
      <c r="I76" s="11">
        <f t="shared" si="25"/>
        <v>3.0273931981199622E-2</v>
      </c>
      <c r="J76" s="11">
        <f t="shared" si="26"/>
        <v>4.2980414990051348E-2</v>
      </c>
      <c r="K76" s="11">
        <f t="shared" si="27"/>
        <v>4.050006117082245E-2</v>
      </c>
      <c r="L76" s="11">
        <f t="shared" si="28"/>
        <v>4.0904054744593223E-2</v>
      </c>
      <c r="M76" s="11">
        <f t="shared" si="29"/>
        <v>4.0836135593327286E-2</v>
      </c>
      <c r="N76" s="11">
        <v>76.099999999999994</v>
      </c>
      <c r="O76" s="11">
        <v>3.6</v>
      </c>
      <c r="P76" s="11">
        <f t="shared" si="30"/>
        <v>6.8899999999999989E-2</v>
      </c>
      <c r="Q76" s="157"/>
    </row>
    <row r="77" spans="1:17">
      <c r="A77" s="11">
        <f t="shared" si="21"/>
        <v>4.270370765824999E-2</v>
      </c>
      <c r="B77" s="11">
        <f t="shared" si="22"/>
        <v>0</v>
      </c>
      <c r="C77" s="11">
        <f t="shared" si="23"/>
        <v>4.270370765824999E-2</v>
      </c>
      <c r="D77" s="3">
        <f t="shared" si="24"/>
        <v>3304.2798176691267</v>
      </c>
      <c r="E77" s="7">
        <f>(4*(Deckblatt!$C$105/(3600*1000)))/(POWER(Blatt2!P77,2)*PI())</f>
        <v>4.0844002690594891E-2</v>
      </c>
      <c r="F77" s="3">
        <f t="shared" si="4"/>
        <v>0.44029490338938471</v>
      </c>
      <c r="G77" s="7" t="s">
        <v>106</v>
      </c>
      <c r="H77" s="11">
        <v>0.3</v>
      </c>
      <c r="I77" s="11">
        <f t="shared" si="25"/>
        <v>3.1479109365396725E-2</v>
      </c>
      <c r="J77" s="11">
        <f t="shared" si="26"/>
        <v>4.5073436554719938E-2</v>
      </c>
      <c r="K77" s="11">
        <f t="shared" si="27"/>
        <v>4.2320967242213486E-2</v>
      </c>
      <c r="L77" s="11">
        <f t="shared" si="28"/>
        <v>4.278438188890743E-2</v>
      </c>
      <c r="M77" s="11">
        <f t="shared" si="29"/>
        <v>4.270370765824999E-2</v>
      </c>
      <c r="N77" s="11">
        <v>88.9</v>
      </c>
      <c r="O77" s="11">
        <v>4</v>
      </c>
      <c r="P77" s="11">
        <f t="shared" si="30"/>
        <v>8.09E-2</v>
      </c>
      <c r="Q77" s="157"/>
    </row>
    <row r="78" spans="1:17">
      <c r="A78" s="11">
        <f t="shared" si="21"/>
        <v>4.6134402247361157E-2</v>
      </c>
      <c r="B78" s="11">
        <f t="shared" si="22"/>
        <v>0</v>
      </c>
      <c r="C78" s="11">
        <f t="shared" si="23"/>
        <v>4.6134402247361157E-2</v>
      </c>
      <c r="D78" s="3">
        <f t="shared" si="24"/>
        <v>2538.6157383611812</v>
      </c>
      <c r="E78" s="7">
        <f>(4*(Deckblatt!$C$105/(3600*1000)))/(POWER(Blatt2!P78,2)*PI())</f>
        <v>2.4108411570381585E-2</v>
      </c>
      <c r="F78" s="3">
        <f t="shared" si="4"/>
        <v>0.12732208005267912</v>
      </c>
      <c r="G78" s="7" t="s">
        <v>107</v>
      </c>
      <c r="H78" s="11">
        <v>0.3</v>
      </c>
      <c r="I78" s="11">
        <f t="shared" si="25"/>
        <v>3.3802928428125184E-2</v>
      </c>
      <c r="J78" s="11">
        <f t="shared" si="26"/>
        <v>4.8894326269160036E-2</v>
      </c>
      <c r="K78" s="11">
        <f t="shared" si="27"/>
        <v>4.5668030561940687E-2</v>
      </c>
      <c r="L78" s="11">
        <f t="shared" si="28"/>
        <v>4.6239245597616233E-2</v>
      </c>
      <c r="M78" s="11">
        <f t="shared" si="29"/>
        <v>4.6134402247361157E-2</v>
      </c>
      <c r="N78" s="11">
        <v>114.3</v>
      </c>
      <c r="O78" s="11">
        <v>4.5</v>
      </c>
      <c r="P78" s="11">
        <f t="shared" si="30"/>
        <v>0.10529999999999999</v>
      </c>
      <c r="Q78" s="157"/>
    </row>
    <row r="79" spans="1:17">
      <c r="A79" s="11">
        <f t="shared" si="21"/>
        <v>3.1052359876869488E-2</v>
      </c>
      <c r="B79" s="11">
        <f t="shared" si="22"/>
        <v>3.1052359876869488E-2</v>
      </c>
      <c r="C79" s="11">
        <f t="shared" si="23"/>
        <v>0</v>
      </c>
      <c r="D79" s="3">
        <f t="shared" si="24"/>
        <v>2061.0349826478982</v>
      </c>
      <c r="E79" s="7">
        <f>(4*(Deckblatt!$C$105/(3600*1000)))/(POWER(Blatt2!P79,2)*PI())</f>
        <v>1.589078629643715E-2</v>
      </c>
      <c r="F79" s="3">
        <f t="shared" si="4"/>
        <v>3.0228417603638362E-2</v>
      </c>
      <c r="G79" s="7" t="s">
        <v>108</v>
      </c>
      <c r="H79" s="11">
        <v>0.3</v>
      </c>
      <c r="I79" s="11">
        <f t="shared" si="25"/>
        <v>3.5950866096572595E-2</v>
      </c>
      <c r="J79" s="11">
        <f t="shared" si="26"/>
        <v>5.2284012190999818E-2</v>
      </c>
      <c r="K79" s="11">
        <f t="shared" si="27"/>
        <v>4.8650438125030858E-2</v>
      </c>
      <c r="L79" s="11">
        <f t="shared" si="28"/>
        <v>4.9318465276937729E-2</v>
      </c>
      <c r="M79" s="11">
        <f t="shared" si="29"/>
        <v>4.9190904875282528E-2</v>
      </c>
      <c r="N79" s="11">
        <v>139.69999999999999</v>
      </c>
      <c r="O79" s="11">
        <v>5</v>
      </c>
      <c r="P79" s="11">
        <f t="shared" si="30"/>
        <v>0.12969999999999998</v>
      </c>
      <c r="Q79" s="157"/>
    </row>
    <row r="80" spans="1:17">
      <c r="A80" s="11">
        <f t="shared" si="21"/>
        <v>3.7133546776426052E-2</v>
      </c>
      <c r="B80" s="11">
        <f t="shared" si="22"/>
        <v>3.7133546776426052E-2</v>
      </c>
      <c r="C80" s="11">
        <f t="shared" si="23"/>
        <v>0</v>
      </c>
      <c r="D80" s="3">
        <f t="shared" si="24"/>
        <v>1723.5089442258695</v>
      </c>
      <c r="E80" s="7">
        <f>(4*(Deckblatt!$C$105/(3600*1000)))/(POWER(Blatt2!P80,2)*PI())</f>
        <v>1.1112243354131976E-2</v>
      </c>
      <c r="F80" s="3">
        <f t="shared" si="4"/>
        <v>1.478182738252201E-2</v>
      </c>
      <c r="G80" s="7" t="s">
        <v>109</v>
      </c>
      <c r="H80" s="11">
        <v>0.3</v>
      </c>
      <c r="I80" s="11">
        <f t="shared" si="25"/>
        <v>3.8025311293024527E-2</v>
      </c>
      <c r="J80" s="11">
        <f t="shared" si="26"/>
        <v>5.5480615065316437E-2</v>
      </c>
      <c r="K80" s="11">
        <f t="shared" si="27"/>
        <v>5.146768134035936E-2</v>
      </c>
      <c r="L80" s="11">
        <f t="shared" si="28"/>
        <v>5.2229162215882204E-2</v>
      </c>
      <c r="M80" s="11">
        <f t="shared" si="29"/>
        <v>5.2078854317119325E-2</v>
      </c>
      <c r="N80" s="11">
        <v>165.1</v>
      </c>
      <c r="O80" s="11">
        <v>5</v>
      </c>
      <c r="P80" s="11">
        <f t="shared" si="30"/>
        <v>0.15509999999999999</v>
      </c>
      <c r="Q80" s="157"/>
    </row>
    <row r="81" spans="1:17">
      <c r="A81" s="11" t="e">
        <f t="shared" si="21"/>
        <v>#DIV/0!</v>
      </c>
      <c r="B81" s="11" t="e">
        <f t="shared" si="22"/>
        <v>#DIV/0!</v>
      </c>
      <c r="C81" s="11" t="e">
        <f t="shared" si="23"/>
        <v>#DIV/0!</v>
      </c>
      <c r="D81" s="3" t="e">
        <f t="shared" si="24"/>
        <v>#DIV/0!</v>
      </c>
      <c r="E81" s="7" t="e">
        <f>(4*(Deckblatt!$C$105/(3600*1000)))/(POWER(Blatt2!P81,2)*PI())</f>
        <v>#DIV/0!</v>
      </c>
      <c r="F81" s="3" t="e">
        <f t="shared" si="4"/>
        <v>#DIV/0!</v>
      </c>
      <c r="G81" s="7"/>
      <c r="H81" s="11">
        <v>0.3</v>
      </c>
      <c r="I81" s="11" t="e">
        <f t="shared" ref="I81:I99" si="31">POWER(1/((-2)*LOG(2.51/(D81*SQRT(H81))+$J$16/(3.71*$J$14))),2)</f>
        <v>#DIV/0!</v>
      </c>
      <c r="J81" s="11" t="e">
        <f t="shared" ref="J81:J99" si="32">POWER(1/((-2)*LOG(2.51/(D81*SQRT(I81))+$J$16/(3.71*$J$14))),2)</f>
        <v>#DIV/0!</v>
      </c>
      <c r="K81" s="11" t="e">
        <f t="shared" ref="K81:K99" si="33">POWER(1/((-2)*LOG(2.51/(D81*SQRT(J81))+$J$16/(3.71*$J$14))),2)</f>
        <v>#DIV/0!</v>
      </c>
      <c r="L81" s="11" t="e">
        <f t="shared" ref="L81:L99" si="34">POWER(1/((-2)*LOG(2.51/(D81*SQRT(K81))+$J$16/(3.71*$J$14))),2)</f>
        <v>#DIV/0!</v>
      </c>
      <c r="M81" s="11" t="e">
        <f t="shared" ref="M81:M99" si="35">POWER(1/((-2)*LOG(2.51/(D81*SQRT(L81))+$J$16/(3.71*$J$14))),2)</f>
        <v>#DIV/0!</v>
      </c>
      <c r="N81" s="11"/>
      <c r="O81" s="11"/>
      <c r="P81" s="11">
        <f t="shared" si="30"/>
        <v>0</v>
      </c>
      <c r="Q81" s="11"/>
    </row>
    <row r="82" spans="1:17">
      <c r="A82" s="11" t="e">
        <f t="shared" si="21"/>
        <v>#DIV/0!</v>
      </c>
      <c r="B82" s="11" t="e">
        <f t="shared" si="22"/>
        <v>#DIV/0!</v>
      </c>
      <c r="C82" s="11" t="e">
        <f t="shared" si="23"/>
        <v>#DIV/0!</v>
      </c>
      <c r="D82" s="3" t="e">
        <f t="shared" si="24"/>
        <v>#DIV/0!</v>
      </c>
      <c r="E82" s="7" t="e">
        <f>(4*(Deckblatt!$C$105/(3600*1000)))/(POWER(Blatt2!P82,2)*PI())</f>
        <v>#DIV/0!</v>
      </c>
      <c r="F82" s="3" t="e">
        <f t="shared" si="4"/>
        <v>#DIV/0!</v>
      </c>
      <c r="G82" s="7"/>
      <c r="H82" s="11">
        <v>0.3</v>
      </c>
      <c r="I82" s="11" t="e">
        <f t="shared" si="31"/>
        <v>#DIV/0!</v>
      </c>
      <c r="J82" s="11" t="e">
        <f t="shared" si="32"/>
        <v>#DIV/0!</v>
      </c>
      <c r="K82" s="11" t="e">
        <f t="shared" si="33"/>
        <v>#DIV/0!</v>
      </c>
      <c r="L82" s="11" t="e">
        <f t="shared" si="34"/>
        <v>#DIV/0!</v>
      </c>
      <c r="M82" s="11" t="e">
        <f t="shared" si="35"/>
        <v>#DIV/0!</v>
      </c>
      <c r="N82" s="11"/>
      <c r="O82" s="11"/>
      <c r="P82" s="11">
        <f t="shared" si="30"/>
        <v>0</v>
      </c>
      <c r="Q82" s="11"/>
    </row>
    <row r="83" spans="1:17">
      <c r="A83" s="11" t="e">
        <f t="shared" si="21"/>
        <v>#DIV/0!</v>
      </c>
      <c r="B83" s="11" t="e">
        <f t="shared" si="22"/>
        <v>#DIV/0!</v>
      </c>
      <c r="C83" s="11" t="e">
        <f t="shared" si="23"/>
        <v>#DIV/0!</v>
      </c>
      <c r="D83" s="3" t="e">
        <f t="shared" si="24"/>
        <v>#DIV/0!</v>
      </c>
      <c r="E83" s="7" t="e">
        <f>(4*(Deckblatt!$C$105/(3600*1000)))/(POWER(Blatt2!P83,2)*PI())</f>
        <v>#DIV/0!</v>
      </c>
      <c r="F83" s="3" t="e">
        <f t="shared" si="4"/>
        <v>#DIV/0!</v>
      </c>
      <c r="G83" s="7"/>
      <c r="H83" s="11">
        <v>0.3</v>
      </c>
      <c r="I83" s="11" t="e">
        <f t="shared" si="31"/>
        <v>#DIV/0!</v>
      </c>
      <c r="J83" s="11" t="e">
        <f t="shared" si="32"/>
        <v>#DIV/0!</v>
      </c>
      <c r="K83" s="11" t="e">
        <f t="shared" si="33"/>
        <v>#DIV/0!</v>
      </c>
      <c r="L83" s="11" t="e">
        <f t="shared" si="34"/>
        <v>#DIV/0!</v>
      </c>
      <c r="M83" s="11" t="e">
        <f t="shared" si="35"/>
        <v>#DIV/0!</v>
      </c>
      <c r="N83" s="11"/>
      <c r="O83" s="11"/>
      <c r="P83" s="11">
        <f t="shared" si="30"/>
        <v>0</v>
      </c>
      <c r="Q83" s="11"/>
    </row>
    <row r="84" spans="1:17">
      <c r="A84" s="11" t="e">
        <f t="shared" si="21"/>
        <v>#DIV/0!</v>
      </c>
      <c r="B84" s="11" t="e">
        <f t="shared" si="22"/>
        <v>#DIV/0!</v>
      </c>
      <c r="C84" s="11" t="e">
        <f t="shared" si="23"/>
        <v>#DIV/0!</v>
      </c>
      <c r="D84" s="3" t="e">
        <f t="shared" si="24"/>
        <v>#DIV/0!</v>
      </c>
      <c r="E84" s="7" t="e">
        <f>(4*(Deckblatt!$C$105/(3600*1000)))/(POWER(Blatt2!P84,2)*PI())</f>
        <v>#DIV/0!</v>
      </c>
      <c r="F84" s="3" t="e">
        <f t="shared" si="4"/>
        <v>#DIV/0!</v>
      </c>
      <c r="G84" s="7"/>
      <c r="H84" s="11">
        <v>0.3</v>
      </c>
      <c r="I84" s="11" t="e">
        <f t="shared" si="31"/>
        <v>#DIV/0!</v>
      </c>
      <c r="J84" s="11" t="e">
        <f t="shared" si="32"/>
        <v>#DIV/0!</v>
      </c>
      <c r="K84" s="11" t="e">
        <f t="shared" si="33"/>
        <v>#DIV/0!</v>
      </c>
      <c r="L84" s="11" t="e">
        <f t="shared" si="34"/>
        <v>#DIV/0!</v>
      </c>
      <c r="M84" s="11" t="e">
        <f t="shared" si="35"/>
        <v>#DIV/0!</v>
      </c>
      <c r="N84" s="11"/>
      <c r="O84" s="11"/>
      <c r="P84" s="11">
        <f t="shared" si="30"/>
        <v>0</v>
      </c>
      <c r="Q84" s="11"/>
    </row>
    <row r="85" spans="1:17">
      <c r="A85" s="11" t="e">
        <f t="shared" si="21"/>
        <v>#DIV/0!</v>
      </c>
      <c r="B85" s="11" t="e">
        <f t="shared" si="22"/>
        <v>#DIV/0!</v>
      </c>
      <c r="C85" s="11" t="e">
        <f t="shared" si="23"/>
        <v>#DIV/0!</v>
      </c>
      <c r="D85" s="3" t="e">
        <f t="shared" si="24"/>
        <v>#DIV/0!</v>
      </c>
      <c r="E85" s="7" t="e">
        <f>(4*(Deckblatt!$C$105/(3600*1000)))/(POWER(Blatt2!P85,2)*PI())</f>
        <v>#DIV/0!</v>
      </c>
      <c r="F85" s="3" t="e">
        <f t="shared" si="4"/>
        <v>#DIV/0!</v>
      </c>
      <c r="G85" s="7"/>
      <c r="H85" s="11">
        <v>0.3</v>
      </c>
      <c r="I85" s="11" t="e">
        <f t="shared" si="31"/>
        <v>#DIV/0!</v>
      </c>
      <c r="J85" s="11" t="e">
        <f t="shared" si="32"/>
        <v>#DIV/0!</v>
      </c>
      <c r="K85" s="11" t="e">
        <f t="shared" si="33"/>
        <v>#DIV/0!</v>
      </c>
      <c r="L85" s="11" t="e">
        <f t="shared" si="34"/>
        <v>#DIV/0!</v>
      </c>
      <c r="M85" s="11" t="e">
        <f t="shared" si="35"/>
        <v>#DIV/0!</v>
      </c>
      <c r="N85" s="11"/>
      <c r="O85" s="11"/>
      <c r="P85" s="11">
        <f t="shared" si="30"/>
        <v>0</v>
      </c>
      <c r="Q85" s="11"/>
    </row>
    <row r="86" spans="1:17">
      <c r="A86" s="11" t="e">
        <f t="shared" si="21"/>
        <v>#DIV/0!</v>
      </c>
      <c r="B86" s="11" t="e">
        <f t="shared" si="22"/>
        <v>#DIV/0!</v>
      </c>
      <c r="C86" s="11" t="e">
        <f t="shared" si="23"/>
        <v>#DIV/0!</v>
      </c>
      <c r="D86" s="3" t="e">
        <f t="shared" si="24"/>
        <v>#DIV/0!</v>
      </c>
      <c r="E86" s="7" t="e">
        <f>(4*(Deckblatt!$C$105/(3600*1000)))/(POWER(Blatt2!P86,2)*PI())</f>
        <v>#DIV/0!</v>
      </c>
      <c r="F86" s="3" t="e">
        <f t="shared" si="4"/>
        <v>#DIV/0!</v>
      </c>
      <c r="G86" s="7"/>
      <c r="H86" s="11">
        <v>0.3</v>
      </c>
      <c r="I86" s="11" t="e">
        <f t="shared" si="31"/>
        <v>#DIV/0!</v>
      </c>
      <c r="J86" s="11" t="e">
        <f t="shared" si="32"/>
        <v>#DIV/0!</v>
      </c>
      <c r="K86" s="11" t="e">
        <f t="shared" si="33"/>
        <v>#DIV/0!</v>
      </c>
      <c r="L86" s="11" t="e">
        <f t="shared" si="34"/>
        <v>#DIV/0!</v>
      </c>
      <c r="M86" s="11" t="e">
        <f t="shared" si="35"/>
        <v>#DIV/0!</v>
      </c>
      <c r="N86" s="11"/>
      <c r="O86" s="11"/>
      <c r="P86" s="11">
        <f t="shared" si="30"/>
        <v>0</v>
      </c>
      <c r="Q86" s="11"/>
    </row>
    <row r="87" spans="1:17">
      <c r="A87" s="11" t="e">
        <f t="shared" si="21"/>
        <v>#DIV/0!</v>
      </c>
      <c r="B87" s="11" t="e">
        <f t="shared" si="22"/>
        <v>#DIV/0!</v>
      </c>
      <c r="C87" s="11" t="e">
        <f t="shared" si="23"/>
        <v>#DIV/0!</v>
      </c>
      <c r="D87" s="3" t="e">
        <f t="shared" si="24"/>
        <v>#DIV/0!</v>
      </c>
      <c r="E87" s="7" t="e">
        <f>(4*(Deckblatt!$C$105/(3600*1000)))/(POWER(Blatt2!P87,2)*PI())</f>
        <v>#DIV/0!</v>
      </c>
      <c r="F87" s="3" t="e">
        <f t="shared" si="4"/>
        <v>#DIV/0!</v>
      </c>
      <c r="G87" s="7"/>
      <c r="H87" s="11">
        <v>0.3</v>
      </c>
      <c r="I87" s="11" t="e">
        <f t="shared" si="31"/>
        <v>#DIV/0!</v>
      </c>
      <c r="J87" s="11" t="e">
        <f t="shared" si="32"/>
        <v>#DIV/0!</v>
      </c>
      <c r="K87" s="11" t="e">
        <f t="shared" si="33"/>
        <v>#DIV/0!</v>
      </c>
      <c r="L87" s="11" t="e">
        <f t="shared" si="34"/>
        <v>#DIV/0!</v>
      </c>
      <c r="M87" s="11" t="e">
        <f t="shared" si="35"/>
        <v>#DIV/0!</v>
      </c>
      <c r="N87" s="11"/>
      <c r="O87" s="11"/>
      <c r="P87" s="11">
        <f t="shared" si="30"/>
        <v>0</v>
      </c>
      <c r="Q87" s="11"/>
    </row>
    <row r="88" spans="1:17">
      <c r="A88" s="11" t="e">
        <f t="shared" si="21"/>
        <v>#DIV/0!</v>
      </c>
      <c r="B88" s="11" t="e">
        <f t="shared" si="22"/>
        <v>#DIV/0!</v>
      </c>
      <c r="C88" s="11" t="e">
        <f t="shared" si="23"/>
        <v>#DIV/0!</v>
      </c>
      <c r="D88" s="3" t="e">
        <f t="shared" si="24"/>
        <v>#DIV/0!</v>
      </c>
      <c r="E88" s="7" t="e">
        <f>(4*(Deckblatt!$C$105/(3600*1000)))/(POWER(Blatt2!P88,2)*PI())</f>
        <v>#DIV/0!</v>
      </c>
      <c r="F88" s="3" t="e">
        <f t="shared" si="4"/>
        <v>#DIV/0!</v>
      </c>
      <c r="G88" s="7"/>
      <c r="H88" s="11">
        <v>0.3</v>
      </c>
      <c r="I88" s="11" t="e">
        <f t="shared" si="31"/>
        <v>#DIV/0!</v>
      </c>
      <c r="J88" s="11" t="e">
        <f t="shared" si="32"/>
        <v>#DIV/0!</v>
      </c>
      <c r="K88" s="11" t="e">
        <f t="shared" si="33"/>
        <v>#DIV/0!</v>
      </c>
      <c r="L88" s="11" t="e">
        <f t="shared" si="34"/>
        <v>#DIV/0!</v>
      </c>
      <c r="M88" s="11" t="e">
        <f t="shared" si="35"/>
        <v>#DIV/0!</v>
      </c>
      <c r="N88" s="11"/>
      <c r="O88" s="11"/>
      <c r="P88" s="11">
        <f t="shared" si="30"/>
        <v>0</v>
      </c>
      <c r="Q88" s="11"/>
    </row>
    <row r="89" spans="1:17">
      <c r="A89" s="11" t="e">
        <f t="shared" si="21"/>
        <v>#DIV/0!</v>
      </c>
      <c r="B89" s="11" t="e">
        <f t="shared" si="22"/>
        <v>#DIV/0!</v>
      </c>
      <c r="C89" s="11" t="e">
        <f t="shared" si="23"/>
        <v>#DIV/0!</v>
      </c>
      <c r="D89" s="3" t="e">
        <f t="shared" si="24"/>
        <v>#DIV/0!</v>
      </c>
      <c r="E89" s="7" t="e">
        <f>(4*(Deckblatt!$C$105/(3600*1000)))/(POWER(Blatt2!P89,2)*PI())</f>
        <v>#DIV/0!</v>
      </c>
      <c r="F89" s="3" t="e">
        <f t="shared" si="4"/>
        <v>#DIV/0!</v>
      </c>
      <c r="G89" s="7"/>
      <c r="H89" s="11">
        <v>0.3</v>
      </c>
      <c r="I89" s="11" t="e">
        <f t="shared" si="31"/>
        <v>#DIV/0!</v>
      </c>
      <c r="J89" s="11" t="e">
        <f t="shared" si="32"/>
        <v>#DIV/0!</v>
      </c>
      <c r="K89" s="11" t="e">
        <f t="shared" si="33"/>
        <v>#DIV/0!</v>
      </c>
      <c r="L89" s="11" t="e">
        <f t="shared" si="34"/>
        <v>#DIV/0!</v>
      </c>
      <c r="M89" s="11" t="e">
        <f t="shared" si="35"/>
        <v>#DIV/0!</v>
      </c>
      <c r="N89" s="11"/>
      <c r="O89" s="11"/>
      <c r="P89" s="11">
        <f t="shared" si="30"/>
        <v>0</v>
      </c>
      <c r="Q89" s="11"/>
    </row>
    <row r="90" spans="1:17">
      <c r="A90" s="11" t="e">
        <f t="shared" si="21"/>
        <v>#DIV/0!</v>
      </c>
      <c r="B90" s="11" t="e">
        <f t="shared" si="22"/>
        <v>#DIV/0!</v>
      </c>
      <c r="C90" s="11" t="e">
        <f t="shared" si="23"/>
        <v>#DIV/0!</v>
      </c>
      <c r="D90" s="3" t="e">
        <f t="shared" si="24"/>
        <v>#DIV/0!</v>
      </c>
      <c r="E90" s="7" t="e">
        <f>(4*(Deckblatt!$C$105/(3600*1000)))/(POWER(Blatt2!P90,2)*PI())</f>
        <v>#DIV/0!</v>
      </c>
      <c r="F90" s="3" t="e">
        <f t="shared" si="4"/>
        <v>#DIV/0!</v>
      </c>
      <c r="G90" s="7"/>
      <c r="H90" s="11">
        <v>0.3</v>
      </c>
      <c r="I90" s="11" t="e">
        <f t="shared" si="31"/>
        <v>#DIV/0!</v>
      </c>
      <c r="J90" s="11" t="e">
        <f t="shared" si="32"/>
        <v>#DIV/0!</v>
      </c>
      <c r="K90" s="11" t="e">
        <f t="shared" si="33"/>
        <v>#DIV/0!</v>
      </c>
      <c r="L90" s="11" t="e">
        <f t="shared" si="34"/>
        <v>#DIV/0!</v>
      </c>
      <c r="M90" s="11" t="e">
        <f t="shared" si="35"/>
        <v>#DIV/0!</v>
      </c>
      <c r="N90" s="11"/>
      <c r="O90" s="11"/>
      <c r="P90" s="11">
        <f t="shared" si="30"/>
        <v>0</v>
      </c>
      <c r="Q90" s="11"/>
    </row>
    <row r="91" spans="1:17">
      <c r="A91" s="11" t="e">
        <f t="shared" si="21"/>
        <v>#DIV/0!</v>
      </c>
      <c r="B91" s="11" t="e">
        <f t="shared" si="22"/>
        <v>#DIV/0!</v>
      </c>
      <c r="C91" s="11" t="e">
        <f t="shared" si="23"/>
        <v>#DIV/0!</v>
      </c>
      <c r="D91" s="3" t="e">
        <f t="shared" si="24"/>
        <v>#DIV/0!</v>
      </c>
      <c r="E91" s="7" t="e">
        <f>(4*(Deckblatt!$C$105/(3600*1000)))/(POWER(Blatt2!P91,2)*PI())</f>
        <v>#DIV/0!</v>
      </c>
      <c r="F91" s="3" t="e">
        <f t="shared" si="4"/>
        <v>#DIV/0!</v>
      </c>
      <c r="G91" s="7"/>
      <c r="H91" s="11">
        <v>0.3</v>
      </c>
      <c r="I91" s="11" t="e">
        <f t="shared" si="31"/>
        <v>#DIV/0!</v>
      </c>
      <c r="J91" s="11" t="e">
        <f t="shared" si="32"/>
        <v>#DIV/0!</v>
      </c>
      <c r="K91" s="11" t="e">
        <f t="shared" si="33"/>
        <v>#DIV/0!</v>
      </c>
      <c r="L91" s="11" t="e">
        <f t="shared" si="34"/>
        <v>#DIV/0!</v>
      </c>
      <c r="M91" s="11" t="e">
        <f t="shared" si="35"/>
        <v>#DIV/0!</v>
      </c>
      <c r="N91" s="11"/>
      <c r="O91" s="11"/>
      <c r="P91" s="11">
        <f t="shared" si="30"/>
        <v>0</v>
      </c>
      <c r="Q91" s="11"/>
    </row>
    <row r="92" spans="1:17">
      <c r="A92" s="11" t="e">
        <f t="shared" si="21"/>
        <v>#DIV/0!</v>
      </c>
      <c r="B92" s="11" t="e">
        <f t="shared" si="22"/>
        <v>#DIV/0!</v>
      </c>
      <c r="C92" s="11" t="e">
        <f t="shared" si="23"/>
        <v>#DIV/0!</v>
      </c>
      <c r="D92" s="3" t="e">
        <f t="shared" si="24"/>
        <v>#DIV/0!</v>
      </c>
      <c r="E92" s="7" t="e">
        <f>(4*(Deckblatt!$C$105/(3600*1000)))/(POWER(Blatt2!P92,2)*PI())</f>
        <v>#DIV/0!</v>
      </c>
      <c r="F92" s="3" t="e">
        <f t="shared" si="4"/>
        <v>#DIV/0!</v>
      </c>
      <c r="G92" s="7"/>
      <c r="H92" s="11">
        <v>0.3</v>
      </c>
      <c r="I92" s="11" t="e">
        <f t="shared" si="31"/>
        <v>#DIV/0!</v>
      </c>
      <c r="J92" s="11" t="e">
        <f t="shared" si="32"/>
        <v>#DIV/0!</v>
      </c>
      <c r="K92" s="11" t="e">
        <f t="shared" si="33"/>
        <v>#DIV/0!</v>
      </c>
      <c r="L92" s="11" t="e">
        <f t="shared" si="34"/>
        <v>#DIV/0!</v>
      </c>
      <c r="M92" s="11" t="e">
        <f t="shared" si="35"/>
        <v>#DIV/0!</v>
      </c>
      <c r="N92" s="11"/>
      <c r="O92" s="11"/>
      <c r="P92" s="11">
        <f t="shared" si="30"/>
        <v>0</v>
      </c>
      <c r="Q92" s="11"/>
    </row>
    <row r="93" spans="1:17">
      <c r="A93" s="11" t="e">
        <f t="shared" si="21"/>
        <v>#DIV/0!</v>
      </c>
      <c r="B93" s="11" t="e">
        <f t="shared" si="22"/>
        <v>#DIV/0!</v>
      </c>
      <c r="C93" s="11" t="e">
        <f t="shared" si="23"/>
        <v>#DIV/0!</v>
      </c>
      <c r="D93" s="3" t="e">
        <f t="shared" si="24"/>
        <v>#DIV/0!</v>
      </c>
      <c r="E93" s="7" t="e">
        <f>(4*(Deckblatt!$C$105/(3600*1000)))/(POWER(Blatt2!P93,2)*PI())</f>
        <v>#DIV/0!</v>
      </c>
      <c r="F93" s="3" t="e">
        <f t="shared" si="4"/>
        <v>#DIV/0!</v>
      </c>
      <c r="G93" s="7"/>
      <c r="H93" s="11">
        <v>0.3</v>
      </c>
      <c r="I93" s="11" t="e">
        <f t="shared" si="31"/>
        <v>#DIV/0!</v>
      </c>
      <c r="J93" s="11" t="e">
        <f t="shared" si="32"/>
        <v>#DIV/0!</v>
      </c>
      <c r="K93" s="11" t="e">
        <f t="shared" si="33"/>
        <v>#DIV/0!</v>
      </c>
      <c r="L93" s="11" t="e">
        <f t="shared" si="34"/>
        <v>#DIV/0!</v>
      </c>
      <c r="M93" s="11" t="e">
        <f t="shared" si="35"/>
        <v>#DIV/0!</v>
      </c>
      <c r="N93" s="11"/>
      <c r="O93" s="11"/>
      <c r="P93" s="11">
        <f t="shared" si="30"/>
        <v>0</v>
      </c>
      <c r="Q93" s="11"/>
    </row>
    <row r="94" spans="1:17">
      <c r="A94" s="11" t="e">
        <f t="shared" si="21"/>
        <v>#DIV/0!</v>
      </c>
      <c r="B94" s="11" t="e">
        <f t="shared" si="22"/>
        <v>#DIV/0!</v>
      </c>
      <c r="C94" s="11" t="e">
        <f t="shared" si="23"/>
        <v>#DIV/0!</v>
      </c>
      <c r="D94" s="3" t="e">
        <f t="shared" si="24"/>
        <v>#DIV/0!</v>
      </c>
      <c r="E94" s="7" t="e">
        <f>(4*(Deckblatt!$C$105/(3600*1000)))/(POWER(Blatt2!P94,2)*PI())</f>
        <v>#DIV/0!</v>
      </c>
      <c r="F94" s="3" t="e">
        <f t="shared" si="4"/>
        <v>#DIV/0!</v>
      </c>
      <c r="G94" s="7"/>
      <c r="H94" s="11">
        <v>0.3</v>
      </c>
      <c r="I94" s="11" t="e">
        <f t="shared" si="31"/>
        <v>#DIV/0!</v>
      </c>
      <c r="J94" s="11" t="e">
        <f t="shared" si="32"/>
        <v>#DIV/0!</v>
      </c>
      <c r="K94" s="11" t="e">
        <f t="shared" si="33"/>
        <v>#DIV/0!</v>
      </c>
      <c r="L94" s="11" t="e">
        <f t="shared" si="34"/>
        <v>#DIV/0!</v>
      </c>
      <c r="M94" s="11" t="e">
        <f t="shared" si="35"/>
        <v>#DIV/0!</v>
      </c>
      <c r="N94" s="11"/>
      <c r="O94" s="11"/>
      <c r="P94" s="11">
        <f t="shared" si="30"/>
        <v>0</v>
      </c>
      <c r="Q94" s="11"/>
    </row>
    <row r="95" spans="1:17">
      <c r="A95" s="11" t="e">
        <f t="shared" si="21"/>
        <v>#DIV/0!</v>
      </c>
      <c r="B95" s="11" t="e">
        <f t="shared" si="22"/>
        <v>#DIV/0!</v>
      </c>
      <c r="C95" s="11" t="e">
        <f t="shared" si="23"/>
        <v>#DIV/0!</v>
      </c>
      <c r="D95" s="3" t="e">
        <f t="shared" si="24"/>
        <v>#DIV/0!</v>
      </c>
      <c r="E95" s="7" t="e">
        <f>(4*(Deckblatt!$C$105/(3600*1000)))/(POWER(Blatt2!P95,2)*PI())</f>
        <v>#DIV/0!</v>
      </c>
      <c r="F95" s="3" t="e">
        <f t="shared" si="4"/>
        <v>#DIV/0!</v>
      </c>
      <c r="G95" s="7"/>
      <c r="H95" s="11">
        <v>0.3</v>
      </c>
      <c r="I95" s="11" t="e">
        <f t="shared" si="31"/>
        <v>#DIV/0!</v>
      </c>
      <c r="J95" s="11" t="e">
        <f t="shared" si="32"/>
        <v>#DIV/0!</v>
      </c>
      <c r="K95" s="11" t="e">
        <f t="shared" si="33"/>
        <v>#DIV/0!</v>
      </c>
      <c r="L95" s="11" t="e">
        <f t="shared" si="34"/>
        <v>#DIV/0!</v>
      </c>
      <c r="M95" s="11" t="e">
        <f t="shared" si="35"/>
        <v>#DIV/0!</v>
      </c>
      <c r="N95" s="11"/>
      <c r="O95" s="11"/>
      <c r="P95" s="11">
        <f t="shared" si="30"/>
        <v>0</v>
      </c>
      <c r="Q95" s="11"/>
    </row>
    <row r="96" spans="1:17">
      <c r="A96" s="11" t="e">
        <f t="shared" si="21"/>
        <v>#DIV/0!</v>
      </c>
      <c r="B96" s="11" t="e">
        <f t="shared" si="22"/>
        <v>#DIV/0!</v>
      </c>
      <c r="C96" s="11" t="e">
        <f t="shared" si="23"/>
        <v>#DIV/0!</v>
      </c>
      <c r="D96" s="3" t="e">
        <f t="shared" si="24"/>
        <v>#DIV/0!</v>
      </c>
      <c r="E96" s="7" t="e">
        <f>(4*(Deckblatt!$C$105/(3600*1000)))/(POWER(Blatt2!P96,2)*PI())</f>
        <v>#DIV/0!</v>
      </c>
      <c r="F96" s="3" t="e">
        <f t="shared" si="4"/>
        <v>#DIV/0!</v>
      </c>
      <c r="G96" s="7"/>
      <c r="H96" s="11">
        <v>0.3</v>
      </c>
      <c r="I96" s="11" t="e">
        <f t="shared" si="31"/>
        <v>#DIV/0!</v>
      </c>
      <c r="J96" s="11" t="e">
        <f t="shared" si="32"/>
        <v>#DIV/0!</v>
      </c>
      <c r="K96" s="11" t="e">
        <f t="shared" si="33"/>
        <v>#DIV/0!</v>
      </c>
      <c r="L96" s="11" t="e">
        <f t="shared" si="34"/>
        <v>#DIV/0!</v>
      </c>
      <c r="M96" s="11" t="e">
        <f t="shared" si="35"/>
        <v>#DIV/0!</v>
      </c>
      <c r="N96" s="11"/>
      <c r="O96" s="11"/>
      <c r="P96" s="11">
        <f t="shared" si="30"/>
        <v>0</v>
      </c>
      <c r="Q96" s="11"/>
    </row>
    <row r="97" spans="1:17">
      <c r="A97" s="11" t="e">
        <f t="shared" si="21"/>
        <v>#DIV/0!</v>
      </c>
      <c r="B97" s="11" t="e">
        <f t="shared" si="22"/>
        <v>#DIV/0!</v>
      </c>
      <c r="C97" s="11" t="e">
        <f t="shared" si="23"/>
        <v>#DIV/0!</v>
      </c>
      <c r="D97" s="3" t="e">
        <f t="shared" si="24"/>
        <v>#DIV/0!</v>
      </c>
      <c r="E97" s="7" t="e">
        <f>(4*(Deckblatt!$C$105/(3600*1000)))/(POWER(Blatt2!P97,2)*PI())</f>
        <v>#DIV/0!</v>
      </c>
      <c r="F97" s="3" t="e">
        <f t="shared" si="4"/>
        <v>#DIV/0!</v>
      </c>
      <c r="G97" s="7"/>
      <c r="H97" s="11">
        <v>0.3</v>
      </c>
      <c r="I97" s="11" t="e">
        <f t="shared" si="31"/>
        <v>#DIV/0!</v>
      </c>
      <c r="J97" s="11" t="e">
        <f t="shared" si="32"/>
        <v>#DIV/0!</v>
      </c>
      <c r="K97" s="11" t="e">
        <f t="shared" si="33"/>
        <v>#DIV/0!</v>
      </c>
      <c r="L97" s="11" t="e">
        <f t="shared" si="34"/>
        <v>#DIV/0!</v>
      </c>
      <c r="M97" s="11" t="e">
        <f t="shared" si="35"/>
        <v>#DIV/0!</v>
      </c>
      <c r="N97" s="11"/>
      <c r="O97" s="11"/>
      <c r="P97" s="11">
        <f t="shared" si="30"/>
        <v>0</v>
      </c>
      <c r="Q97" s="11"/>
    </row>
    <row r="98" spans="1:17">
      <c r="A98" s="11" t="e">
        <f t="shared" si="21"/>
        <v>#DIV/0!</v>
      </c>
      <c r="B98" s="11" t="e">
        <f t="shared" si="22"/>
        <v>#DIV/0!</v>
      </c>
      <c r="C98" s="11" t="e">
        <f t="shared" si="23"/>
        <v>#DIV/0!</v>
      </c>
      <c r="D98" s="3" t="e">
        <f t="shared" si="24"/>
        <v>#DIV/0!</v>
      </c>
      <c r="E98" s="7" t="e">
        <f>(4*(Deckblatt!$C$105/(3600*1000)))/(POWER(Blatt2!P98,2)*PI())</f>
        <v>#DIV/0!</v>
      </c>
      <c r="F98" s="3" t="e">
        <f t="shared" si="4"/>
        <v>#DIV/0!</v>
      </c>
      <c r="G98" s="7"/>
      <c r="H98" s="11">
        <v>0.3</v>
      </c>
      <c r="I98" s="11" t="e">
        <f t="shared" si="31"/>
        <v>#DIV/0!</v>
      </c>
      <c r="J98" s="11" t="e">
        <f t="shared" si="32"/>
        <v>#DIV/0!</v>
      </c>
      <c r="K98" s="11" t="e">
        <f t="shared" si="33"/>
        <v>#DIV/0!</v>
      </c>
      <c r="L98" s="11" t="e">
        <f t="shared" si="34"/>
        <v>#DIV/0!</v>
      </c>
      <c r="M98" s="11" t="e">
        <f t="shared" si="35"/>
        <v>#DIV/0!</v>
      </c>
      <c r="N98" s="11"/>
      <c r="O98" s="11"/>
      <c r="P98" s="11">
        <f t="shared" si="30"/>
        <v>0</v>
      </c>
    </row>
    <row r="99" spans="1:17">
      <c r="A99" s="11" t="e">
        <f t="shared" si="21"/>
        <v>#DIV/0!</v>
      </c>
      <c r="B99" s="11" t="e">
        <f t="shared" si="22"/>
        <v>#DIV/0!</v>
      </c>
      <c r="C99" s="11" t="e">
        <f t="shared" si="23"/>
        <v>#DIV/0!</v>
      </c>
      <c r="D99" s="3" t="e">
        <f t="shared" si="24"/>
        <v>#DIV/0!</v>
      </c>
      <c r="E99" s="7" t="e">
        <f>(4*(Deckblatt!$C$105/(3600*1000)))/(POWER(Blatt2!P99,2)*PI())</f>
        <v>#DIV/0!</v>
      </c>
      <c r="F99" s="3" t="e">
        <f t="shared" si="4"/>
        <v>#DIV/0!</v>
      </c>
      <c r="G99" s="7"/>
      <c r="H99" s="11">
        <v>0.3</v>
      </c>
      <c r="I99" s="11" t="e">
        <f t="shared" si="31"/>
        <v>#DIV/0!</v>
      </c>
      <c r="J99" s="11" t="e">
        <f t="shared" si="32"/>
        <v>#DIV/0!</v>
      </c>
      <c r="K99" s="11" t="e">
        <f t="shared" si="33"/>
        <v>#DIV/0!</v>
      </c>
      <c r="L99" s="11" t="e">
        <f t="shared" si="34"/>
        <v>#DIV/0!</v>
      </c>
      <c r="M99" s="11" t="e">
        <f t="shared" si="35"/>
        <v>#DIV/0!</v>
      </c>
      <c r="N99" s="11"/>
      <c r="O99" s="11"/>
      <c r="P99" s="11">
        <f t="shared" si="30"/>
        <v>0</v>
      </c>
    </row>
    <row r="100" spans="1:17">
      <c r="F100" s="7"/>
      <c r="G100" s="3"/>
    </row>
    <row r="101" spans="1:17">
      <c r="F101" s="7"/>
      <c r="G101" s="3"/>
    </row>
    <row r="102" spans="1:17">
      <c r="F102" s="7"/>
      <c r="G102" s="3"/>
    </row>
    <row r="103" spans="1:17">
      <c r="F103" s="7"/>
      <c r="G103" s="3"/>
    </row>
    <row r="104" spans="1:17">
      <c r="F104" s="7"/>
      <c r="G104" s="3"/>
    </row>
    <row r="105" spans="1:17">
      <c r="F105" s="7"/>
      <c r="G105" s="3"/>
    </row>
    <row r="106" spans="1:17">
      <c r="F106" s="7"/>
      <c r="G106" s="3"/>
    </row>
    <row r="107" spans="1:17">
      <c r="F107" s="7"/>
      <c r="G107" s="3"/>
    </row>
    <row r="108" spans="1:17">
      <c r="F108" s="7"/>
      <c r="G108" s="3"/>
    </row>
    <row r="109" spans="1:17">
      <c r="F109" s="7"/>
      <c r="G109" s="3"/>
    </row>
    <row r="110" spans="1:17">
      <c r="F110" s="7"/>
      <c r="G110" s="3"/>
    </row>
    <row r="111" spans="1:17">
      <c r="F111" s="7"/>
      <c r="G111" s="3"/>
    </row>
    <row r="112" spans="1:17">
      <c r="F112" s="7"/>
      <c r="G112" s="3"/>
    </row>
    <row r="113" spans="6:7">
      <c r="F113" s="7"/>
      <c r="G113" s="3"/>
    </row>
    <row r="114" spans="6:7">
      <c r="F114" s="7"/>
      <c r="G114" s="3"/>
    </row>
    <row r="115" spans="6:7">
      <c r="F115" s="7"/>
      <c r="G115" s="3"/>
    </row>
    <row r="116" spans="6:7">
      <c r="F116" s="7"/>
      <c r="G116" s="3"/>
    </row>
    <row r="117" spans="6:7">
      <c r="F117" s="7"/>
      <c r="G117" s="3"/>
    </row>
    <row r="118" spans="6:7">
      <c r="F118" s="7"/>
      <c r="G118" s="3"/>
    </row>
    <row r="119" spans="6:7">
      <c r="F119" s="7"/>
      <c r="G119" s="3"/>
    </row>
    <row r="120" spans="6:7">
      <c r="F120" s="7"/>
      <c r="G120" s="3"/>
    </row>
    <row r="121" spans="6:7">
      <c r="F121" s="7"/>
      <c r="G121" s="3"/>
    </row>
    <row r="122" spans="6:7">
      <c r="F122" s="7"/>
      <c r="G122" s="3"/>
    </row>
    <row r="123" spans="6:7">
      <c r="F123" s="7"/>
      <c r="G123" s="3"/>
    </row>
    <row r="124" spans="6:7">
      <c r="F124" s="7"/>
      <c r="G124" s="3"/>
    </row>
    <row r="125" spans="6:7">
      <c r="F125" s="7"/>
      <c r="G125" s="3"/>
    </row>
    <row r="126" spans="6:7">
      <c r="F126" s="7"/>
      <c r="G126" s="3"/>
    </row>
    <row r="127" spans="6:7">
      <c r="F127" s="7"/>
      <c r="G127" s="3"/>
    </row>
    <row r="128" spans="6:7">
      <c r="F128" s="7"/>
      <c r="G128" s="3"/>
    </row>
    <row r="129" spans="6:7">
      <c r="F129" s="7"/>
      <c r="G129" s="3"/>
    </row>
    <row r="130" spans="6:7">
      <c r="F130" s="7"/>
      <c r="G130" s="3"/>
    </row>
    <row r="131" spans="6:7">
      <c r="F131" s="7"/>
      <c r="G131" s="3"/>
    </row>
    <row r="132" spans="6:7">
      <c r="F132" s="7"/>
      <c r="G132" s="3"/>
    </row>
    <row r="133" spans="6:7">
      <c r="F133" s="7"/>
      <c r="G133" s="3"/>
    </row>
    <row r="134" spans="6:7">
      <c r="F134" s="7"/>
      <c r="G134" s="3"/>
    </row>
    <row r="135" spans="6:7">
      <c r="F135" s="7"/>
      <c r="G135" s="3"/>
    </row>
    <row r="136" spans="6:7">
      <c r="F136" s="7"/>
      <c r="G136" s="3"/>
    </row>
    <row r="137" spans="6:7">
      <c r="F137" s="7"/>
      <c r="G137" s="3"/>
    </row>
    <row r="138" spans="6:7">
      <c r="F138" s="7"/>
      <c r="G138" s="3"/>
    </row>
    <row r="139" spans="6:7">
      <c r="F139" s="7"/>
      <c r="G139" s="3"/>
    </row>
    <row r="140" spans="6:7">
      <c r="F140" s="7"/>
      <c r="G140" s="3"/>
    </row>
    <row r="141" spans="6:7">
      <c r="F141" s="7"/>
      <c r="G141" s="3"/>
    </row>
    <row r="142" spans="6:7">
      <c r="F142" s="7"/>
      <c r="G142" s="3"/>
    </row>
    <row r="143" spans="6:7">
      <c r="F143" s="7"/>
      <c r="G143" s="3"/>
    </row>
    <row r="144" spans="6:7">
      <c r="F144" s="7"/>
      <c r="G144" s="3"/>
    </row>
    <row r="145" spans="6:7">
      <c r="F145" s="7"/>
      <c r="G145" s="3"/>
    </row>
    <row r="146" spans="6:7">
      <c r="F146" s="7"/>
      <c r="G146" s="3"/>
    </row>
    <row r="147" spans="6:7">
      <c r="F147" s="7"/>
      <c r="G147" s="3"/>
    </row>
    <row r="148" spans="6:7">
      <c r="F148" s="7"/>
      <c r="G148" s="3"/>
    </row>
    <row r="149" spans="6:7">
      <c r="F149" s="7"/>
      <c r="G149" s="3"/>
    </row>
    <row r="150" spans="6:7">
      <c r="F150" s="7"/>
      <c r="G150" s="3"/>
    </row>
    <row r="151" spans="6:7">
      <c r="F151" s="7"/>
      <c r="G151" s="3"/>
    </row>
    <row r="152" spans="6:7">
      <c r="F152" s="7"/>
      <c r="G152" s="3"/>
    </row>
    <row r="153" spans="6:7">
      <c r="F153" s="7"/>
      <c r="G153" s="3"/>
    </row>
    <row r="154" spans="6:7">
      <c r="F154" s="7"/>
      <c r="G154" s="3"/>
    </row>
    <row r="155" spans="6:7">
      <c r="F155" s="7"/>
      <c r="G155" s="3"/>
    </row>
    <row r="156" spans="6:7">
      <c r="F156" s="7"/>
      <c r="G156" s="3"/>
    </row>
    <row r="157" spans="6:7">
      <c r="F157" s="7"/>
      <c r="G157" s="3"/>
    </row>
    <row r="158" spans="6:7">
      <c r="F158" s="7"/>
      <c r="G158" s="3"/>
    </row>
    <row r="159" spans="6:7">
      <c r="F159" s="7"/>
      <c r="G159" s="3"/>
    </row>
    <row r="160" spans="6:7">
      <c r="F160" s="7"/>
      <c r="G160" s="3"/>
    </row>
    <row r="161" spans="6:7">
      <c r="F161" s="7"/>
      <c r="G161" s="3"/>
    </row>
    <row r="162" spans="6:7">
      <c r="F162" s="7"/>
      <c r="G162" s="3"/>
    </row>
    <row r="163" spans="6:7">
      <c r="F163" s="7"/>
      <c r="G163" s="3"/>
    </row>
    <row r="164" spans="6:7">
      <c r="F164" s="7"/>
      <c r="G164" s="3"/>
    </row>
    <row r="165" spans="6:7">
      <c r="F165" s="7"/>
      <c r="G165" s="3"/>
    </row>
    <row r="166" spans="6:7">
      <c r="F166" s="7"/>
      <c r="G166" s="3"/>
    </row>
    <row r="167" spans="6:7">
      <c r="F167" s="7"/>
      <c r="G167" s="3"/>
    </row>
    <row r="168" spans="6:7">
      <c r="F168" s="7"/>
      <c r="G168" s="3"/>
    </row>
    <row r="169" spans="6:7">
      <c r="F169" s="7"/>
      <c r="G169" s="3"/>
    </row>
    <row r="170" spans="6:7">
      <c r="F170" s="7"/>
      <c r="G170" s="3"/>
    </row>
    <row r="171" spans="6:7">
      <c r="F171" s="7"/>
      <c r="G171" s="3"/>
    </row>
    <row r="172" spans="6:7">
      <c r="F172" s="7"/>
      <c r="G172" s="3"/>
    </row>
    <row r="173" spans="6:7">
      <c r="F173" s="7"/>
      <c r="G173" s="3"/>
    </row>
    <row r="174" spans="6:7">
      <c r="F174" s="7"/>
      <c r="G174" s="3"/>
    </row>
    <row r="175" spans="6:7">
      <c r="F175" s="7"/>
      <c r="G175" s="3"/>
    </row>
    <row r="176" spans="6:7">
      <c r="F176" s="7"/>
      <c r="G176" s="3"/>
    </row>
    <row r="177" spans="6:7">
      <c r="F177" s="7"/>
      <c r="G177" s="3"/>
    </row>
    <row r="178" spans="6:7">
      <c r="F178" s="7"/>
      <c r="G178" s="3"/>
    </row>
    <row r="179" spans="6:7">
      <c r="F179" s="7"/>
      <c r="G179" s="3"/>
    </row>
    <row r="180" spans="6:7">
      <c r="F180" s="7"/>
      <c r="G180" s="3"/>
    </row>
    <row r="181" spans="6:7">
      <c r="F181" s="7"/>
      <c r="G181" s="3"/>
    </row>
    <row r="182" spans="6:7">
      <c r="F182" s="7"/>
      <c r="G182" s="3"/>
    </row>
    <row r="183" spans="6:7">
      <c r="F183" s="7"/>
      <c r="G183" s="3"/>
    </row>
    <row r="184" spans="6:7">
      <c r="F184" s="7"/>
      <c r="G184" s="3"/>
    </row>
    <row r="185" spans="6:7">
      <c r="F185" s="7"/>
      <c r="G185" s="3"/>
    </row>
    <row r="186" spans="6:7">
      <c r="F186" s="7"/>
      <c r="G186" s="3"/>
    </row>
    <row r="187" spans="6:7">
      <c r="F187" s="7"/>
      <c r="G187" s="3"/>
    </row>
    <row r="188" spans="6:7">
      <c r="F188" s="7"/>
      <c r="G188" s="3"/>
    </row>
    <row r="189" spans="6:7">
      <c r="F189" s="7"/>
      <c r="G189" s="3"/>
    </row>
    <row r="190" spans="6:7">
      <c r="F190" s="7"/>
      <c r="G190" s="3"/>
    </row>
    <row r="191" spans="6:7">
      <c r="F191" s="7"/>
      <c r="G191" s="3"/>
    </row>
    <row r="192" spans="6:7">
      <c r="F192" s="7"/>
      <c r="G192" s="3"/>
    </row>
    <row r="193" spans="6:7">
      <c r="F193" s="7"/>
      <c r="G193" s="3"/>
    </row>
    <row r="194" spans="6:7">
      <c r="F194" s="7"/>
      <c r="G194" s="3"/>
    </row>
    <row r="195" spans="6:7">
      <c r="F195" s="7"/>
      <c r="G195" s="3"/>
    </row>
    <row r="196" spans="6:7">
      <c r="F196" s="7"/>
      <c r="G196" s="3"/>
    </row>
    <row r="197" spans="6:7">
      <c r="F197" s="7"/>
      <c r="G197" s="3"/>
    </row>
    <row r="198" spans="6:7">
      <c r="F198" s="7"/>
      <c r="G198" s="3"/>
    </row>
    <row r="199" spans="6:7">
      <c r="F199" s="7"/>
      <c r="G199" s="3"/>
    </row>
    <row r="200" spans="6:7">
      <c r="F200" s="7"/>
      <c r="G200" s="3"/>
    </row>
    <row r="201" spans="6:7">
      <c r="F201" s="7"/>
      <c r="G201" s="3"/>
    </row>
    <row r="202" spans="6:7">
      <c r="F202" s="7"/>
      <c r="G202" s="3"/>
    </row>
    <row r="203" spans="6:7">
      <c r="F203" s="7"/>
      <c r="G203" s="3"/>
    </row>
    <row r="204" spans="6:7">
      <c r="F204" s="7"/>
      <c r="G204" s="3"/>
    </row>
    <row r="205" spans="6:7">
      <c r="F205" s="7"/>
      <c r="G205" s="3"/>
    </row>
    <row r="206" spans="6:7">
      <c r="F206" s="7"/>
      <c r="G206" s="3"/>
    </row>
    <row r="207" spans="6:7">
      <c r="F207" s="7"/>
      <c r="G207" s="3"/>
    </row>
    <row r="208" spans="6:7">
      <c r="F208" s="7"/>
      <c r="G208" s="3"/>
    </row>
    <row r="209" spans="6:7">
      <c r="F209" s="7"/>
      <c r="G209" s="3"/>
    </row>
    <row r="210" spans="6:7">
      <c r="F210" s="7"/>
      <c r="G210" s="3"/>
    </row>
    <row r="211" spans="6:7">
      <c r="F211" s="7"/>
      <c r="G211" s="3"/>
    </row>
    <row r="212" spans="6:7">
      <c r="F212" s="7"/>
      <c r="G212" s="3"/>
    </row>
    <row r="213" spans="6:7">
      <c r="F213" s="7"/>
      <c r="G213" s="3"/>
    </row>
    <row r="214" spans="6:7">
      <c r="F214" s="7"/>
      <c r="G214" s="3"/>
    </row>
    <row r="215" spans="6:7">
      <c r="F215" s="7"/>
      <c r="G215" s="3"/>
    </row>
    <row r="216" spans="6:7">
      <c r="F216" s="7"/>
      <c r="G216" s="3"/>
    </row>
    <row r="217" spans="6:7">
      <c r="F217" s="7"/>
      <c r="G217" s="3"/>
    </row>
    <row r="218" spans="6:7">
      <c r="F218" s="7"/>
      <c r="G218" s="3"/>
    </row>
    <row r="219" spans="6:7">
      <c r="F219" s="7"/>
      <c r="G219" s="3"/>
    </row>
    <row r="220" spans="6:7">
      <c r="F220" s="7"/>
      <c r="G220" s="3"/>
    </row>
    <row r="221" spans="6:7">
      <c r="F221" s="7"/>
      <c r="G221" s="3"/>
    </row>
    <row r="222" spans="6:7">
      <c r="F222" s="7"/>
      <c r="G222" s="3"/>
    </row>
    <row r="223" spans="6:7">
      <c r="F223" s="7"/>
      <c r="G223" s="3"/>
    </row>
    <row r="224" spans="6:7">
      <c r="F224" s="7"/>
      <c r="G224" s="3"/>
    </row>
    <row r="225" spans="6:7">
      <c r="F225" s="7"/>
      <c r="G225" s="3"/>
    </row>
    <row r="226" spans="6:7">
      <c r="F226" s="7"/>
      <c r="G226" s="3"/>
    </row>
    <row r="227" spans="6:7">
      <c r="F227" s="7"/>
      <c r="G227" s="3"/>
    </row>
    <row r="228" spans="6:7">
      <c r="F228" s="7"/>
      <c r="G228" s="3"/>
    </row>
    <row r="229" spans="6:7">
      <c r="F229" s="7"/>
      <c r="G229" s="3"/>
    </row>
    <row r="230" spans="6:7">
      <c r="F230" s="7"/>
      <c r="G230" s="3"/>
    </row>
    <row r="231" spans="6:7">
      <c r="F231" s="7"/>
      <c r="G231" s="3"/>
    </row>
    <row r="232" spans="6:7">
      <c r="F232" s="7"/>
      <c r="G232" s="3"/>
    </row>
    <row r="233" spans="6:7">
      <c r="F233" s="7"/>
      <c r="G233" s="3"/>
    </row>
    <row r="234" spans="6:7">
      <c r="F234" s="7"/>
      <c r="G234" s="3"/>
    </row>
    <row r="235" spans="6:7">
      <c r="F235" s="7"/>
      <c r="G235" s="3"/>
    </row>
    <row r="236" spans="6:7">
      <c r="F236" s="7"/>
      <c r="G236" s="3"/>
    </row>
    <row r="237" spans="6:7">
      <c r="F237" s="7"/>
      <c r="G237" s="3"/>
    </row>
    <row r="238" spans="6:7">
      <c r="F238" s="7"/>
      <c r="G238" s="3"/>
    </row>
    <row r="239" spans="6:7">
      <c r="F239" s="7"/>
      <c r="G239" s="3"/>
    </row>
    <row r="240" spans="6:7">
      <c r="F240" s="7"/>
      <c r="G240" s="3"/>
    </row>
    <row r="241" spans="6:7">
      <c r="F241" s="7"/>
      <c r="G241" s="3"/>
    </row>
    <row r="242" spans="6:7">
      <c r="F242" s="7"/>
      <c r="G242" s="3"/>
    </row>
    <row r="243" spans="6:7">
      <c r="F243" s="7"/>
      <c r="G243" s="3"/>
    </row>
  </sheetData>
  <sheetProtection algorithmName="SHA-512" hashValue="urxZ234Jce+TbmYZ3Q5qwkJTSy4j64tXA96Vs4dWecLvcdmkqIMLpbEzX9EtzrceYrG/c4UDcirFjpv/PDPnbw==" saltValue="ENNeROPC7zrfRNgwjCu9JA==" spinCount="100000" sheet="1" selectLockedCells="1" selectUnlockedCells="1"/>
  <mergeCells count="8">
    <mergeCell ref="A7:A8"/>
    <mergeCell ref="B7:E8"/>
    <mergeCell ref="Q61:Q68"/>
    <mergeCell ref="Q71:Q80"/>
    <mergeCell ref="Q53:Q58"/>
    <mergeCell ref="J2:K2"/>
    <mergeCell ref="J4:K4"/>
    <mergeCell ref="J5:K5"/>
  </mergeCells>
  <dataValidations count="1">
    <dataValidation type="list" allowBlank="1" showInputMessage="1" showErrorMessage="1" sqref="C8:E8 B7">
      <formula1>$U$16:$U$26</formula1>
    </dataValidation>
  </dataValidations>
  <pageMargins left="0.78740157499999996" right="0.78740157499999996" top="0.984251969" bottom="0.984251969" header="0.4921259845" footer="0.4921259845"/>
  <pageSetup paperSize="9" scale="81" orientation="portrait" r:id="rId1"/>
  <headerFooter alignWithMargins="0"/>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12</vt:i4>
      </vt:variant>
    </vt:vector>
  </HeadingPairs>
  <TitlesOfParts>
    <vt:vector size="15" baseType="lpstr">
      <vt:lpstr>Deckblatt</vt:lpstr>
      <vt:lpstr>Blatt1</vt:lpstr>
      <vt:lpstr>Blatt2</vt:lpstr>
      <vt:lpstr>C_Stahlrohr</vt:lpstr>
      <vt:lpstr>Gewinderohr</vt:lpstr>
      <vt:lpstr>Leistung15</vt:lpstr>
      <vt:lpstr>Rohrwerkstoff</vt:lpstr>
      <vt:lpstr>Verbundrohr</vt:lpstr>
      <vt:lpstr>VLTemp</vt:lpstr>
      <vt:lpstr>Vorrangschaltung</vt:lpstr>
      <vt:lpstr>Zapfmenge</vt:lpstr>
      <vt:lpstr>Zapfmengen</vt:lpstr>
      <vt:lpstr>Zapftemp</vt:lpstr>
      <vt:lpstr>Blatt2!Область_печати</vt:lpstr>
      <vt:lpstr>Deckblatt!Область_печати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bkrautzer</dc:creator>
  <cp:lastModifiedBy>VIKTOR</cp:lastModifiedBy>
  <cp:lastPrinted>2021-11-23T13:14:55Z</cp:lastPrinted>
  <dcterms:created xsi:type="dcterms:W3CDTF">2021-06-17T08:59:53Z</dcterms:created>
  <dcterms:modified xsi:type="dcterms:W3CDTF">2023-08-16T12:39:08Z</dcterms:modified>
</cp:coreProperties>
</file>